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workbookProtection lockStructure="1"/>
  <bookViews>
    <workbookView xWindow="32767" yWindow="32767" windowWidth="15480" windowHeight="11640" activeTab="0"/>
  </bookViews>
  <sheets>
    <sheet name="F1A" sheetId="1" r:id="rId1"/>
    <sheet name="F1B" sheetId="2" r:id="rId2"/>
    <sheet name="F1C" sheetId="3" r:id="rId3"/>
  </sheets>
  <definedNames>
    <definedName name="_xlnm.Print_Area" localSheetId="0">'F1A'!$A$1:$I$39</definedName>
    <definedName name="_xlnm.Print_Area" localSheetId="1">'F1B'!$A$1:$I$39</definedName>
    <definedName name="_xlnm.Print_Area" localSheetId="2">'F1C'!$A$1:$I$39</definedName>
  </definedNames>
  <calcPr fullCalcOnLoad="1"/>
</workbook>
</file>

<file path=xl/sharedStrings.xml><?xml version="1.0" encoding="utf-8"?>
<sst xmlns="http://schemas.openxmlformats.org/spreadsheetml/2006/main" count="379" uniqueCount="82">
  <si>
    <t>mm</t>
  </si>
  <si>
    <t>gram</t>
  </si>
  <si>
    <t>m</t>
  </si>
  <si>
    <t>F1A</t>
  </si>
  <si>
    <t>F1B</t>
  </si>
  <si>
    <t>Radian</t>
  </si>
  <si>
    <t>Namn</t>
  </si>
  <si>
    <t>Nation</t>
  </si>
  <si>
    <t>Klass</t>
  </si>
  <si>
    <t>Total spännvidd</t>
  </si>
  <si>
    <t>Rotkorda</t>
  </si>
  <si>
    <t>Spetskorda</t>
  </si>
  <si>
    <t>Centerpanelens V-formvinkel</t>
  </si>
  <si>
    <t>Mittpanelens V-formvinkel</t>
  </si>
  <si>
    <t>Spetspanelens V-formvinkel</t>
  </si>
  <si>
    <t>Centerpanelens ytkorrektion</t>
  </si>
  <si>
    <t>Mittpanelens ytkorrektion</t>
  </si>
  <si>
    <t>Stabilisatorns spännvidd</t>
  </si>
  <si>
    <t>Stabilisatorns rotkorda</t>
  </si>
  <si>
    <t>Stabilisatorns spetskorda</t>
  </si>
  <si>
    <t>Stabilisatorns spets-V-form</t>
  </si>
  <si>
    <t>Stabilisatorns  V-formvinkel</t>
  </si>
  <si>
    <t>Stabilisatorns halva ytkorrektion</t>
  </si>
  <si>
    <t>grader</t>
  </si>
  <si>
    <t>dm2</t>
  </si>
  <si>
    <t>Inkluderad kroppsyta</t>
  </si>
  <si>
    <t>Total yta</t>
  </si>
  <si>
    <t>Modellens vikt</t>
  </si>
  <si>
    <t>Mittpanelens yta</t>
  </si>
  <si>
    <t>Spetspanelens yta</t>
  </si>
  <si>
    <t>Stabilisatorns yta</t>
  </si>
  <si>
    <t>Spetspanelens ytkorrektion</t>
  </si>
  <si>
    <t xml:space="preserve">s ytkorrektion </t>
  </si>
  <si>
    <t>Officiell NAC-kontrollant:</t>
  </si>
  <si>
    <t>Rutor</t>
  </si>
  <si>
    <t>Yta</t>
  </si>
  <si>
    <t>Spännvidd</t>
  </si>
  <si>
    <t>Projicerad yta utan korrektion</t>
  </si>
  <si>
    <t>Tilläggsyta i  panelens plan</t>
  </si>
  <si>
    <t>Tilläggsyta i panelens plan</t>
  </si>
  <si>
    <t>Stabilisatorns V-formvinkel</t>
  </si>
  <si>
    <t>Mellanpanelens yta</t>
  </si>
  <si>
    <t>Stabilisatorns  halva projicerade yta utan korrektion</t>
  </si>
  <si>
    <t>Tillägg för stabilisatorns halva  yta i dess plan</t>
  </si>
  <si>
    <t>Vertikalt mått mellan panelens rot och spets</t>
  </si>
  <si>
    <t>Vimpelns yta</t>
  </si>
  <si>
    <t>Mellanpanelens spännvidd</t>
  </si>
  <si>
    <t>Mittenpanelens ytterkorda</t>
  </si>
  <si>
    <t>Mellanpanelens ytterkorda</t>
  </si>
  <si>
    <t>Mittenpanelens V-formvinkel</t>
  </si>
  <si>
    <t>Mellanpanelens V-formvinkel</t>
  </si>
  <si>
    <t>Mittenpanelens ytkorrektion</t>
  </si>
  <si>
    <t>Mellanpanelens ytkorrektion</t>
  </si>
  <si>
    <t>Sverige</t>
  </si>
  <si>
    <t xml:space="preserve">SWE - </t>
  </si>
  <si>
    <t>Vingens mittpanel</t>
  </si>
  <si>
    <t>Vingens mellanpanel</t>
  </si>
  <si>
    <t>Vingens spetspanel</t>
  </si>
  <si>
    <t>Horisontell stabilisator</t>
  </si>
  <si>
    <t>SMFF-nummer</t>
  </si>
  <si>
    <t>V-form mittpanel</t>
  </si>
  <si>
    <t>V-form mellanpanel</t>
  </si>
  <si>
    <t>V-form spetspanel</t>
  </si>
  <si>
    <t>Kroppens bredd</t>
  </si>
  <si>
    <t>Linlängd</t>
  </si>
  <si>
    <t>Datum:</t>
  </si>
  <si>
    <t>Koefficient för att konvertera  rutnätsyta till dm2</t>
  </si>
  <si>
    <t>Modellens ID-kod</t>
  </si>
  <si>
    <t>Mittpanelens spännvidd</t>
  </si>
  <si>
    <t>Mittpanelens ytterkorda</t>
  </si>
  <si>
    <t>Gummimotorns vikt</t>
  </si>
  <si>
    <t>Blankett för modellmätning F1B</t>
  </si>
  <si>
    <t>Blankett för modellmätning F1A</t>
  </si>
  <si>
    <t>Blankett för modellmätning F1C</t>
  </si>
  <si>
    <t>F1C minimivikt</t>
  </si>
  <si>
    <t>Slaglängd</t>
  </si>
  <si>
    <t>Motorns slagvolym</t>
  </si>
  <si>
    <t>cm3</t>
  </si>
  <si>
    <t>nkluderad kroppsyta</t>
  </si>
  <si>
    <t>Cylinderdiameter</t>
  </si>
  <si>
    <t>Korrekt</t>
  </si>
  <si>
    <t>F1C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</si>
</sst>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"/>
    <numFmt numFmtId="185" formatCode="0.00000000"/>
    <numFmt numFmtId="186" formatCode="0.000000000"/>
    <numFmt numFmtId="187" formatCode="0.0000000000"/>
    <numFmt numFmtId="188" formatCode="0.00000000000"/>
    <numFmt numFmtId="189" formatCode="0.0000000"/>
    <numFmt numFmtId="190" formatCode="0.000000"/>
    <numFmt numFmtId="191" formatCode="0.00000"/>
    <numFmt numFmtId="192" formatCode="0.0000000000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Geneva"/>
      <family val="0"/>
    </font>
    <font>
      <sz val="18"/>
      <name val="Geneva"/>
      <family val="0"/>
    </font>
    <font>
      <sz val="10"/>
      <name val="Geneva"/>
      <family val="0"/>
    </font>
    <font>
      <sz val="14"/>
      <name val="Geneva"/>
      <family val="0"/>
    </font>
    <font>
      <b/>
      <u val="single"/>
      <sz val="9"/>
      <name val="Geneva"/>
      <family val="0"/>
    </font>
    <font>
      <sz val="9"/>
      <color indexed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0"/>
      <name val="Arial"/>
      <family val="2"/>
    </font>
    <font>
      <sz val="11.5"/>
      <name val="Arial"/>
      <family val="2"/>
    </font>
    <font>
      <sz val="11.5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33" borderId="18" xfId="0" applyFont="1" applyFill="1" applyBorder="1" applyAlignment="1" applyProtection="1">
      <alignment wrapText="1"/>
      <protection locked="0"/>
    </xf>
    <xf numFmtId="0" fontId="6" fillId="33" borderId="19" xfId="0" applyFont="1" applyFill="1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/>
      <protection/>
    </xf>
    <xf numFmtId="0" fontId="6" fillId="33" borderId="23" xfId="0" applyFont="1" applyFill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36" borderId="11" xfId="0" applyFont="1" applyFill="1" applyBorder="1" applyAlignment="1" applyProtection="1">
      <alignment wrapText="1"/>
      <protection/>
    </xf>
    <xf numFmtId="0" fontId="0" fillId="37" borderId="11" xfId="0" applyFont="1" applyFill="1" applyBorder="1" applyAlignment="1" applyProtection="1">
      <alignment wrapText="1"/>
      <protection/>
    </xf>
    <xf numFmtId="0" fontId="10" fillId="0" borderId="26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28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 horizontal="left"/>
      <protection/>
    </xf>
    <xf numFmtId="0" fontId="10" fillId="0" borderId="11" xfId="0" applyFont="1" applyFill="1" applyBorder="1" applyAlignment="1" applyProtection="1">
      <alignment/>
      <protection/>
    </xf>
    <xf numFmtId="184" fontId="10" fillId="0" borderId="18" xfId="0" applyNumberFormat="1" applyFont="1" applyFill="1" applyBorder="1" applyAlignment="1" applyProtection="1">
      <alignment wrapText="1"/>
      <protection/>
    </xf>
    <xf numFmtId="0" fontId="10" fillId="0" borderId="28" xfId="0" applyFont="1" applyBorder="1" applyAlignment="1" applyProtection="1">
      <alignment horizontal="left"/>
      <protection/>
    </xf>
    <xf numFmtId="0" fontId="10" fillId="0" borderId="29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184" fontId="10" fillId="0" borderId="19" xfId="0" applyNumberFormat="1" applyFont="1" applyFill="1" applyBorder="1" applyAlignment="1" applyProtection="1">
      <alignment wrapText="1"/>
      <protection/>
    </xf>
    <xf numFmtId="0" fontId="10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0" fontId="10" fillId="0" borderId="27" xfId="0" applyFont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left"/>
      <protection/>
    </xf>
    <xf numFmtId="0" fontId="10" fillId="0" borderId="31" xfId="0" applyFont="1" applyBorder="1" applyAlignment="1" applyProtection="1">
      <alignment horizontal="left"/>
      <protection/>
    </xf>
    <xf numFmtId="0" fontId="10" fillId="0" borderId="32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26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/>
      <protection/>
    </xf>
    <xf numFmtId="0" fontId="10" fillId="0" borderId="32" xfId="0" applyFont="1" applyBorder="1" applyAlignment="1" applyProtection="1">
      <alignment/>
      <protection/>
    </xf>
    <xf numFmtId="0" fontId="10" fillId="0" borderId="31" xfId="0" applyFont="1" applyBorder="1" applyAlignment="1" applyProtection="1">
      <alignment/>
      <protection/>
    </xf>
    <xf numFmtId="0" fontId="10" fillId="0" borderId="32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38" borderId="30" xfId="0" applyFont="1" applyFill="1" applyBorder="1" applyAlignment="1" applyProtection="1">
      <alignment/>
      <protection/>
    </xf>
    <xf numFmtId="0" fontId="1" fillId="38" borderId="27" xfId="0" applyFont="1" applyFill="1" applyBorder="1" applyAlignment="1" applyProtection="1">
      <alignment wrapText="1"/>
      <protection/>
    </xf>
    <xf numFmtId="0" fontId="0" fillId="38" borderId="36" xfId="0" applyFont="1" applyFill="1" applyBorder="1" applyAlignment="1" applyProtection="1">
      <alignment/>
      <protection/>
    </xf>
    <xf numFmtId="0" fontId="0" fillId="38" borderId="13" xfId="0" applyFont="1" applyFill="1" applyBorder="1" applyAlignment="1" applyProtection="1">
      <alignment wrapText="1"/>
      <protection/>
    </xf>
    <xf numFmtId="0" fontId="0" fillId="38" borderId="14" xfId="0" applyFont="1" applyFill="1" applyBorder="1" applyAlignment="1" applyProtection="1">
      <alignment wrapText="1"/>
      <protection/>
    </xf>
    <xf numFmtId="0" fontId="0" fillId="38" borderId="19" xfId="0" applyFont="1" applyFill="1" applyBorder="1" applyAlignment="1" applyProtection="1">
      <alignment/>
      <protection/>
    </xf>
    <xf numFmtId="0" fontId="1" fillId="34" borderId="30" xfId="0" applyFont="1" applyFill="1" applyBorder="1" applyAlignment="1" applyProtection="1">
      <alignment/>
      <protection/>
    </xf>
    <xf numFmtId="0" fontId="1" fillId="34" borderId="27" xfId="0" applyFont="1" applyFill="1" applyBorder="1" applyAlignment="1" applyProtection="1">
      <alignment wrapText="1"/>
      <protection/>
    </xf>
    <xf numFmtId="0" fontId="0" fillId="34" borderId="36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wrapText="1"/>
      <protection/>
    </xf>
    <xf numFmtId="2" fontId="0" fillId="34" borderId="18" xfId="0" applyNumberFormat="1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wrapText="1"/>
      <protection/>
    </xf>
    <xf numFmtId="2" fontId="0" fillId="34" borderId="19" xfId="0" applyNumberFormat="1" applyFont="1" applyFill="1" applyBorder="1" applyAlignment="1" applyProtection="1">
      <alignment/>
      <protection/>
    </xf>
    <xf numFmtId="0" fontId="1" fillId="35" borderId="30" xfId="0" applyFont="1" applyFill="1" applyBorder="1" applyAlignment="1" applyProtection="1">
      <alignment/>
      <protection/>
    </xf>
    <xf numFmtId="0" fontId="1" fillId="35" borderId="27" xfId="0" applyFont="1" applyFill="1" applyBorder="1" applyAlignment="1" applyProtection="1">
      <alignment wrapText="1"/>
      <protection/>
    </xf>
    <xf numFmtId="0" fontId="0" fillId="35" borderId="36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wrapText="1"/>
      <protection/>
    </xf>
    <xf numFmtId="2" fontId="0" fillId="35" borderId="18" xfId="0" applyNumberFormat="1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 wrapText="1"/>
      <protection/>
    </xf>
    <xf numFmtId="0" fontId="0" fillId="35" borderId="14" xfId="0" applyFont="1" applyFill="1" applyBorder="1" applyAlignment="1" applyProtection="1">
      <alignment wrapText="1"/>
      <protection/>
    </xf>
    <xf numFmtId="2" fontId="0" fillId="35" borderId="19" xfId="0" applyNumberFormat="1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 wrapText="1"/>
      <protection/>
    </xf>
    <xf numFmtId="0" fontId="1" fillId="36" borderId="27" xfId="0" applyFont="1" applyFill="1" applyBorder="1" applyAlignment="1" applyProtection="1">
      <alignment wrapText="1"/>
      <protection/>
    </xf>
    <xf numFmtId="0" fontId="0" fillId="36" borderId="36" xfId="0" applyFont="1" applyFill="1" applyBorder="1" applyAlignment="1" applyProtection="1">
      <alignment/>
      <protection/>
    </xf>
    <xf numFmtId="0" fontId="0" fillId="36" borderId="12" xfId="0" applyFont="1" applyFill="1" applyBorder="1" applyAlignment="1" applyProtection="1">
      <alignment wrapText="1"/>
      <protection/>
    </xf>
    <xf numFmtId="2" fontId="0" fillId="36" borderId="18" xfId="0" applyNumberFormat="1" applyFont="1" applyFill="1" applyBorder="1" applyAlignment="1" applyProtection="1">
      <alignment/>
      <protection/>
    </xf>
    <xf numFmtId="0" fontId="0" fillId="36" borderId="13" xfId="0" applyFont="1" applyFill="1" applyBorder="1" applyAlignment="1" applyProtection="1">
      <alignment wrapText="1"/>
      <protection/>
    </xf>
    <xf numFmtId="0" fontId="0" fillId="36" borderId="14" xfId="0" applyFont="1" applyFill="1" applyBorder="1" applyAlignment="1" applyProtection="1">
      <alignment wrapText="1"/>
      <protection/>
    </xf>
    <xf numFmtId="2" fontId="0" fillId="36" borderId="19" xfId="0" applyNumberFormat="1" applyFont="1" applyFill="1" applyBorder="1" applyAlignment="1" applyProtection="1">
      <alignment/>
      <protection/>
    </xf>
    <xf numFmtId="0" fontId="1" fillId="37" borderId="30" xfId="0" applyFont="1" applyFill="1" applyBorder="1" applyAlignment="1" applyProtection="1">
      <alignment/>
      <protection/>
    </xf>
    <xf numFmtId="0" fontId="0" fillId="37" borderId="27" xfId="0" applyFont="1" applyFill="1" applyBorder="1" applyAlignment="1" applyProtection="1">
      <alignment/>
      <protection/>
    </xf>
    <xf numFmtId="0" fontId="0" fillId="37" borderId="36" xfId="0" applyFont="1" applyFill="1" applyBorder="1" applyAlignment="1" applyProtection="1">
      <alignment/>
      <protection/>
    </xf>
    <xf numFmtId="0" fontId="0" fillId="37" borderId="12" xfId="0" applyFont="1" applyFill="1" applyBorder="1" applyAlignment="1" applyProtection="1">
      <alignment wrapText="1"/>
      <protection/>
    </xf>
    <xf numFmtId="1" fontId="0" fillId="37" borderId="18" xfId="0" applyNumberFormat="1" applyFont="1" applyFill="1" applyBorder="1" applyAlignment="1" applyProtection="1">
      <alignment/>
      <protection/>
    </xf>
    <xf numFmtId="184" fontId="0" fillId="37" borderId="18" xfId="0" applyNumberFormat="1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 wrapText="1"/>
      <protection/>
    </xf>
    <xf numFmtId="0" fontId="0" fillId="37" borderId="14" xfId="0" applyFont="1" applyFill="1" applyBorder="1" applyAlignment="1" applyProtection="1">
      <alignment wrapText="1"/>
      <protection/>
    </xf>
    <xf numFmtId="184" fontId="0" fillId="37" borderId="19" xfId="0" applyNumberFormat="1" applyFont="1" applyFill="1" applyBorder="1" applyAlignment="1" applyProtection="1">
      <alignment/>
      <protection/>
    </xf>
    <xf numFmtId="2" fontId="10" fillId="33" borderId="36" xfId="0" applyNumberFormat="1" applyFont="1" applyFill="1" applyBorder="1" applyAlignment="1" applyProtection="1">
      <alignment wrapText="1"/>
      <protection locked="0"/>
    </xf>
    <xf numFmtId="2" fontId="10" fillId="33" borderId="18" xfId="0" applyNumberFormat="1" applyFont="1" applyFill="1" applyBorder="1" applyAlignment="1" applyProtection="1">
      <alignment wrapText="1"/>
      <protection locked="0"/>
    </xf>
    <xf numFmtId="2" fontId="10" fillId="0" borderId="18" xfId="0" applyNumberFormat="1" applyFont="1" applyFill="1" applyBorder="1" applyAlignment="1" applyProtection="1">
      <alignment wrapText="1"/>
      <protection/>
    </xf>
    <xf numFmtId="184" fontId="10" fillId="0" borderId="36" xfId="0" applyNumberFormat="1" applyFont="1" applyBorder="1" applyAlignment="1" applyProtection="1">
      <alignment/>
      <protection/>
    </xf>
    <xf numFmtId="184" fontId="10" fillId="0" borderId="18" xfId="0" applyNumberFormat="1" applyFont="1" applyBorder="1" applyAlignment="1" applyProtection="1">
      <alignment/>
      <protection/>
    </xf>
    <xf numFmtId="184" fontId="10" fillId="0" borderId="19" xfId="0" applyNumberFormat="1" applyFont="1" applyBorder="1" applyAlignment="1" applyProtection="1">
      <alignment/>
      <protection/>
    </xf>
    <xf numFmtId="183" fontId="10" fillId="33" borderId="36" xfId="0" applyNumberFormat="1" applyFont="1" applyFill="1" applyBorder="1" applyAlignment="1" applyProtection="1">
      <alignment/>
      <protection locked="0"/>
    </xf>
    <xf numFmtId="2" fontId="10" fillId="33" borderId="25" xfId="0" applyNumberFormat="1" applyFont="1" applyFill="1" applyBorder="1" applyAlignment="1" applyProtection="1">
      <alignment/>
      <protection locked="0"/>
    </xf>
    <xf numFmtId="183" fontId="10" fillId="33" borderId="25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37" xfId="0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2" fontId="10" fillId="0" borderId="39" xfId="0" applyNumberFormat="1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183" fontId="10" fillId="0" borderId="0" xfId="0" applyNumberFormat="1" applyFont="1" applyFill="1" applyBorder="1" applyAlignment="1" applyProtection="1">
      <alignment/>
      <protection/>
    </xf>
    <xf numFmtId="2" fontId="10" fillId="33" borderId="18" xfId="0" applyNumberFormat="1" applyFont="1" applyFill="1" applyBorder="1" applyAlignment="1" applyProtection="1">
      <alignment/>
      <protection locked="0"/>
    </xf>
    <xf numFmtId="184" fontId="10" fillId="33" borderId="36" xfId="0" applyNumberFormat="1" applyFont="1" applyFill="1" applyBorder="1" applyAlignment="1" applyProtection="1">
      <alignment/>
      <protection locked="0"/>
    </xf>
    <xf numFmtId="184" fontId="10" fillId="33" borderId="18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 horizontal="left" vertical="top" wrapText="1"/>
    </xf>
    <xf numFmtId="0" fontId="13" fillId="0" borderId="31" xfId="0" applyFont="1" applyFill="1" applyBorder="1" applyAlignment="1" applyProtection="1">
      <alignment/>
      <protection/>
    </xf>
    <xf numFmtId="0" fontId="14" fillId="0" borderId="31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0" fillId="33" borderId="37" xfId="0" applyFont="1" applyFill="1" applyBorder="1" applyAlignment="1" applyProtection="1">
      <alignment horizontal="left"/>
      <protection locked="0"/>
    </xf>
    <xf numFmtId="0" fontId="10" fillId="33" borderId="10" xfId="0" applyFont="1" applyFill="1" applyBorder="1" applyAlignment="1" applyProtection="1">
      <alignment horizontal="left"/>
      <protection locked="0"/>
    </xf>
    <xf numFmtId="0" fontId="10" fillId="33" borderId="37" xfId="0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0" fontId="10" fillId="0" borderId="37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1" fillId="0" borderId="40" xfId="0" applyFont="1" applyFill="1" applyBorder="1" applyAlignment="1" applyProtection="1">
      <alignment horizontal="center"/>
      <protection/>
    </xf>
    <xf numFmtId="0" fontId="11" fillId="0" borderId="41" xfId="0" applyFont="1" applyFill="1" applyBorder="1" applyAlignment="1" applyProtection="1">
      <alignment horizontal="center"/>
      <protection/>
    </xf>
    <xf numFmtId="0" fontId="11" fillId="39" borderId="40" xfId="0" applyFont="1" applyFill="1" applyBorder="1" applyAlignment="1" applyProtection="1">
      <alignment horizontal="center"/>
      <protection/>
    </xf>
    <xf numFmtId="0" fontId="11" fillId="39" borderId="41" xfId="0" applyFont="1" applyFill="1" applyBorder="1" applyAlignment="1" applyProtection="1">
      <alignment horizontal="center"/>
      <protection/>
    </xf>
    <xf numFmtId="0" fontId="11" fillId="40" borderId="40" xfId="0" applyFont="1" applyFill="1" applyBorder="1" applyAlignment="1" applyProtection="1">
      <alignment horizontal="center"/>
      <protection/>
    </xf>
    <xf numFmtId="0" fontId="11" fillId="40" borderId="41" xfId="0" applyFont="1" applyFill="1" applyBorder="1" applyAlignment="1" applyProtection="1">
      <alignment horizontal="center"/>
      <protection/>
    </xf>
    <xf numFmtId="0" fontId="11" fillId="0" borderId="42" xfId="0" applyFont="1" applyFill="1" applyBorder="1" applyAlignment="1" applyProtection="1">
      <alignment horizontal="center"/>
      <protection/>
    </xf>
    <xf numFmtId="0" fontId="11" fillId="0" borderId="43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39" borderId="44" xfId="0" applyFont="1" applyFill="1" applyBorder="1" applyAlignment="1" applyProtection="1">
      <alignment horizontal="center"/>
      <protection/>
    </xf>
    <xf numFmtId="0" fontId="11" fillId="39" borderId="4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14"/>
        </patternFill>
      </fill>
      <border>
        <left style="thin"/>
        <right style="thin"/>
        <top style="thin"/>
        <bottom style="thin"/>
      </border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14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14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1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rgb="FFFF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00FF"/>
        </patternFill>
      </fill>
      <border/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38100</xdr:rowOff>
    </xdr:from>
    <xdr:to>
      <xdr:col>1</xdr:col>
      <xdr:colOff>57150</xdr:colOff>
      <xdr:row>8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76300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27</xdr:row>
      <xdr:rowOff>171450</xdr:rowOff>
    </xdr:from>
    <xdr:to>
      <xdr:col>9</xdr:col>
      <xdr:colOff>133350</xdr:colOff>
      <xdr:row>37</xdr:row>
      <xdr:rowOff>66675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715000"/>
          <a:ext cx="38957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1</xdr:col>
      <xdr:colOff>19050</xdr:colOff>
      <xdr:row>9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04900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25</xdr:row>
      <xdr:rowOff>161925</xdr:rowOff>
    </xdr:from>
    <xdr:to>
      <xdr:col>9</xdr:col>
      <xdr:colOff>171450</xdr:colOff>
      <xdr:row>35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5305425"/>
          <a:ext cx="3886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28</xdr:row>
      <xdr:rowOff>9525</xdr:rowOff>
    </xdr:from>
    <xdr:to>
      <xdr:col>9</xdr:col>
      <xdr:colOff>180975</xdr:colOff>
      <xdr:row>37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5753100"/>
          <a:ext cx="3886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</xdr:row>
      <xdr:rowOff>57150</xdr:rowOff>
    </xdr:from>
    <xdr:to>
      <xdr:col>1</xdr:col>
      <xdr:colOff>66675</xdr:colOff>
      <xdr:row>9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62050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150"/>
  <sheetViews>
    <sheetView tabSelected="1" zoomScalePageLayoutView="0" workbookViewId="0" topLeftCell="A1">
      <selection activeCell="G35" sqref="G35"/>
    </sheetView>
  </sheetViews>
  <sheetFormatPr defaultColWidth="10.875" defaultRowHeight="12"/>
  <cols>
    <col min="1" max="1" width="14.25390625" style="1" customWidth="1"/>
    <col min="2" max="2" width="18.625" style="1" customWidth="1"/>
    <col min="3" max="3" width="9.75390625" style="2" customWidth="1"/>
    <col min="4" max="4" width="10.75390625" style="2" customWidth="1"/>
    <col min="5" max="5" width="4.375" style="2" customWidth="1"/>
    <col min="6" max="6" width="7.00390625" style="2" bestFit="1" customWidth="1"/>
    <col min="7" max="7" width="19.75390625" style="2" customWidth="1"/>
    <col min="8" max="8" width="9.75390625" style="2" customWidth="1"/>
    <col min="9" max="9" width="10.75390625" style="2" customWidth="1"/>
    <col min="10" max="10" width="18.375" style="2" customWidth="1"/>
    <col min="11" max="11" width="28.125" style="2" customWidth="1"/>
    <col min="12" max="12" width="11.75390625" style="2" customWidth="1"/>
    <col min="13" max="13" width="8.25390625" style="2" customWidth="1"/>
    <col min="14" max="14" width="7.625" style="2" customWidth="1"/>
    <col min="15" max="16384" width="10.875" style="2" customWidth="1"/>
  </cols>
  <sheetData>
    <row r="1" ht="30" customHeight="1"/>
    <row r="5" spans="1:6" ht="19.5" customHeight="1">
      <c r="A5" s="2"/>
      <c r="D5" s="3" t="s">
        <v>72</v>
      </c>
      <c r="E5" s="3"/>
      <c r="F5" s="1"/>
    </row>
    <row r="6" spans="1:9" ht="15">
      <c r="A6" s="2"/>
      <c r="B6" s="2"/>
      <c r="C6" s="68" t="s">
        <v>6</v>
      </c>
      <c r="D6" s="69"/>
      <c r="E6" s="69"/>
      <c r="F6" s="154"/>
      <c r="G6" s="155"/>
      <c r="H6" s="155"/>
      <c r="I6" s="5"/>
    </row>
    <row r="7" spans="1:9" ht="15">
      <c r="A7" s="2"/>
      <c r="B7" s="2"/>
      <c r="C7" s="68" t="s">
        <v>59</v>
      </c>
      <c r="D7" s="69"/>
      <c r="E7" s="69"/>
      <c r="F7" s="152" t="s">
        <v>54</v>
      </c>
      <c r="G7" s="153"/>
      <c r="H7" s="153"/>
      <c r="I7" s="5"/>
    </row>
    <row r="8" spans="1:9" ht="15">
      <c r="A8" s="2"/>
      <c r="B8" s="2"/>
      <c r="C8" s="68" t="s">
        <v>7</v>
      </c>
      <c r="D8" s="69"/>
      <c r="E8" s="69"/>
      <c r="F8" s="154" t="s">
        <v>53</v>
      </c>
      <c r="G8" s="155"/>
      <c r="H8" s="155"/>
      <c r="I8" s="5"/>
    </row>
    <row r="9" spans="1:9" ht="15">
      <c r="A9" s="2"/>
      <c r="C9" s="68" t="s">
        <v>8</v>
      </c>
      <c r="D9" s="69"/>
      <c r="E9" s="69"/>
      <c r="F9" s="156" t="s">
        <v>3</v>
      </c>
      <c r="G9" s="157"/>
      <c r="H9" s="157"/>
      <c r="I9" s="5"/>
    </row>
    <row r="10" spans="1:9" ht="15">
      <c r="A10" s="2"/>
      <c r="C10" s="69" t="s">
        <v>67</v>
      </c>
      <c r="D10" s="69"/>
      <c r="E10" s="57"/>
      <c r="F10" s="152"/>
      <c r="G10" s="153"/>
      <c r="H10" s="153"/>
      <c r="I10" s="5"/>
    </row>
    <row r="11" spans="1:9" ht="30" customHeight="1" thickBot="1">
      <c r="A11" s="2"/>
      <c r="B11" s="2" t="s">
        <v>80</v>
      </c>
      <c r="D11" s="4"/>
      <c r="E11" s="8"/>
      <c r="F11" s="4"/>
      <c r="G11" s="4"/>
      <c r="H11" s="6"/>
      <c r="I11" s="5"/>
    </row>
    <row r="12" spans="1:9" ht="15" thickTop="1">
      <c r="A12" s="53" t="s">
        <v>9</v>
      </c>
      <c r="B12" s="54"/>
      <c r="C12" s="55" t="s">
        <v>0</v>
      </c>
      <c r="D12" s="129">
        <v>2340</v>
      </c>
      <c r="E12" s="9"/>
      <c r="F12" s="70" t="s">
        <v>25</v>
      </c>
      <c r="G12" s="55"/>
      <c r="H12" s="71" t="s">
        <v>24</v>
      </c>
      <c r="I12" s="132">
        <f>C48</f>
        <v>0.2901714285714286</v>
      </c>
    </row>
    <row r="13" spans="1:9" ht="15">
      <c r="A13" s="56" t="s">
        <v>46</v>
      </c>
      <c r="B13" s="57"/>
      <c r="C13" s="58" t="s">
        <v>0</v>
      </c>
      <c r="D13" s="130">
        <f>D14</f>
        <v>1420</v>
      </c>
      <c r="E13" s="9"/>
      <c r="F13" s="72" t="s">
        <v>28</v>
      </c>
      <c r="G13" s="73"/>
      <c r="H13" s="73" t="s">
        <v>24</v>
      </c>
      <c r="I13" s="133">
        <f>C52+D26</f>
        <v>9.73</v>
      </c>
    </row>
    <row r="14" spans="1:9" ht="15">
      <c r="A14" s="56" t="s">
        <v>68</v>
      </c>
      <c r="B14" s="57"/>
      <c r="C14" s="58" t="s">
        <v>0</v>
      </c>
      <c r="D14" s="130">
        <v>1420</v>
      </c>
      <c r="E14" s="9"/>
      <c r="F14" s="72" t="s">
        <v>41</v>
      </c>
      <c r="G14" s="73"/>
      <c r="H14" s="73" t="s">
        <v>24</v>
      </c>
      <c r="I14" s="133">
        <f>C58+D27</f>
        <v>0</v>
      </c>
    </row>
    <row r="15" spans="1:9" ht="15">
      <c r="A15" s="56" t="s">
        <v>63</v>
      </c>
      <c r="B15" s="57"/>
      <c r="C15" s="58" t="s">
        <v>0</v>
      </c>
      <c r="D15" s="130">
        <v>20</v>
      </c>
      <c r="E15" s="9"/>
      <c r="F15" s="72" t="s">
        <v>29</v>
      </c>
      <c r="G15" s="73"/>
      <c r="H15" s="73" t="s">
        <v>24</v>
      </c>
      <c r="I15" s="133">
        <f>C65+D28</f>
        <v>5.313</v>
      </c>
    </row>
    <row r="16" spans="1:9" ht="15">
      <c r="A16" s="56" t="s">
        <v>10</v>
      </c>
      <c r="B16" s="57"/>
      <c r="C16" s="58" t="s">
        <v>0</v>
      </c>
      <c r="D16" s="130">
        <v>145</v>
      </c>
      <c r="E16" s="9"/>
      <c r="F16" s="72" t="s">
        <v>30</v>
      </c>
      <c r="G16" s="73"/>
      <c r="H16" s="73" t="s">
        <v>24</v>
      </c>
      <c r="I16" s="133">
        <f>(C71+D34)*2</f>
        <v>3.49635</v>
      </c>
    </row>
    <row r="17" spans="1:14" ht="15" thickBot="1">
      <c r="A17" s="56" t="s">
        <v>47</v>
      </c>
      <c r="B17" s="57"/>
      <c r="C17" s="58" t="s">
        <v>0</v>
      </c>
      <c r="D17" s="130">
        <v>133</v>
      </c>
      <c r="E17" s="9"/>
      <c r="F17" s="74" t="s">
        <v>26</v>
      </c>
      <c r="G17" s="75"/>
      <c r="H17" s="75" t="s">
        <v>24</v>
      </c>
      <c r="I17" s="134">
        <f>I12+(I13+I14+I15)*2+I16</f>
        <v>33.87252142857143</v>
      </c>
      <c r="K17" s="30"/>
      <c r="L17" s="39"/>
      <c r="M17" s="30"/>
      <c r="N17" s="47"/>
    </row>
    <row r="18" spans="1:13" ht="16.5" thickBot="1" thickTop="1">
      <c r="A18" s="56" t="s">
        <v>48</v>
      </c>
      <c r="B18" s="57"/>
      <c r="C18" s="58" t="s">
        <v>0</v>
      </c>
      <c r="D18" s="130">
        <f>D17</f>
        <v>133</v>
      </c>
      <c r="E18" s="9"/>
      <c r="F18" s="76"/>
      <c r="G18" s="77"/>
      <c r="H18" s="164" t="str">
        <f>IF(I17&gt;34,"För stor!",IF(I17&lt;32,"För liten!","Korrekt"))</f>
        <v>Korrekt</v>
      </c>
      <c r="I18" s="165"/>
      <c r="J18" s="8"/>
      <c r="K18" s="44"/>
      <c r="L18" s="45"/>
      <c r="M18" s="45"/>
    </row>
    <row r="19" spans="1:9" ht="15.75" thickBot="1" thickTop="1">
      <c r="A19" s="56" t="s">
        <v>11</v>
      </c>
      <c r="B19" s="57"/>
      <c r="C19" s="58" t="s">
        <v>0</v>
      </c>
      <c r="D19" s="130">
        <v>98</v>
      </c>
      <c r="E19" s="9"/>
      <c r="F19" s="78"/>
      <c r="G19" s="78"/>
      <c r="H19" s="78"/>
      <c r="I19" s="78"/>
    </row>
    <row r="20" spans="1:9" ht="15" thickTop="1">
      <c r="A20" s="59" t="s">
        <v>60</v>
      </c>
      <c r="B20" s="60"/>
      <c r="C20" s="58" t="s">
        <v>0</v>
      </c>
      <c r="D20" s="130">
        <v>0</v>
      </c>
      <c r="E20" s="9"/>
      <c r="F20" s="79" t="s">
        <v>27</v>
      </c>
      <c r="G20" s="80"/>
      <c r="H20" s="81" t="s">
        <v>1</v>
      </c>
      <c r="I20" s="136">
        <v>410</v>
      </c>
    </row>
    <row r="21" spans="1:9" ht="15.75" thickBot="1">
      <c r="A21" s="59" t="s">
        <v>61</v>
      </c>
      <c r="B21" s="60"/>
      <c r="C21" s="58" t="s">
        <v>0</v>
      </c>
      <c r="D21" s="130">
        <v>0</v>
      </c>
      <c r="E21" s="9"/>
      <c r="F21" s="82"/>
      <c r="G21" s="83"/>
      <c r="H21" s="160" t="str">
        <f>IF(I20&lt;410,"För H24 Lätt!","Korrekt")</f>
        <v>Korrekt</v>
      </c>
      <c r="I21" s="161"/>
    </row>
    <row r="22" spans="1:9" ht="15.75" thickBot="1" thickTop="1">
      <c r="A22" s="59" t="s">
        <v>62</v>
      </c>
      <c r="B22" s="60"/>
      <c r="C22" s="58" t="s">
        <v>0</v>
      </c>
      <c r="D22" s="130">
        <v>132</v>
      </c>
      <c r="E22" s="9"/>
      <c r="F22" s="78"/>
      <c r="G22" s="78"/>
      <c r="H22" s="78"/>
      <c r="I22" s="78"/>
    </row>
    <row r="23" spans="1:9" ht="15" thickTop="1">
      <c r="A23" s="61" t="s">
        <v>49</v>
      </c>
      <c r="B23" s="60"/>
      <c r="C23" s="62" t="s">
        <v>23</v>
      </c>
      <c r="D23" s="131">
        <f>DEGREES(C54)</f>
        <v>0</v>
      </c>
      <c r="E23" s="9"/>
      <c r="F23" s="70" t="s">
        <v>64</v>
      </c>
      <c r="G23" s="55"/>
      <c r="H23" s="81" t="s">
        <v>2</v>
      </c>
      <c r="I23" s="135">
        <v>50</v>
      </c>
    </row>
    <row r="24" spans="1:9" ht="15.75" thickBot="1">
      <c r="A24" s="61" t="s">
        <v>50</v>
      </c>
      <c r="B24" s="60"/>
      <c r="C24" s="62" t="s">
        <v>23</v>
      </c>
      <c r="D24" s="131">
        <f>DEGREES(C61)</f>
        <v>0</v>
      </c>
      <c r="E24" s="9"/>
      <c r="F24" s="84"/>
      <c r="G24" s="85"/>
      <c r="H24" s="162" t="str">
        <f>IF(I23&gt;50,"För lång!","Korrekt")</f>
        <v>Korrekt</v>
      </c>
      <c r="I24" s="163"/>
    </row>
    <row r="25" spans="1:9" ht="15.75" thickBot="1" thickTop="1">
      <c r="A25" s="61" t="s">
        <v>14</v>
      </c>
      <c r="B25" s="60"/>
      <c r="C25" s="62" t="s">
        <v>23</v>
      </c>
      <c r="D25" s="131">
        <f>DEGREES(C68)</f>
        <v>16.011177478808456</v>
      </c>
      <c r="E25" s="9"/>
      <c r="F25" s="78"/>
      <c r="G25" s="78"/>
      <c r="H25" s="78"/>
      <c r="I25" s="78"/>
    </row>
    <row r="26" spans="1:9" ht="15" thickTop="1">
      <c r="A26" s="64" t="s">
        <v>51</v>
      </c>
      <c r="B26" s="57"/>
      <c r="C26" s="58" t="s">
        <v>24</v>
      </c>
      <c r="D26" s="63">
        <f>C53*COS(C54)</f>
        <v>0</v>
      </c>
      <c r="E26" s="9"/>
      <c r="F26" s="53" t="s">
        <v>45</v>
      </c>
      <c r="G26" s="80"/>
      <c r="H26" s="55" t="s">
        <v>24</v>
      </c>
      <c r="I26" s="137">
        <v>2.5</v>
      </c>
    </row>
    <row r="27" spans="1:9" ht="15.75" thickBot="1">
      <c r="A27" s="64" t="s">
        <v>52</v>
      </c>
      <c r="B27" s="57"/>
      <c r="C27" s="58" t="s">
        <v>24</v>
      </c>
      <c r="D27" s="63">
        <f>C59*COS(C61)</f>
        <v>0</v>
      </c>
      <c r="E27" s="9"/>
      <c r="F27" s="86"/>
      <c r="G27" s="87"/>
      <c r="H27" s="158" t="str">
        <f>IF(I26&lt;2.5,"För liten!","Korrekt")</f>
        <v>Korrekt</v>
      </c>
      <c r="I27" s="159"/>
    </row>
    <row r="28" spans="1:5" ht="15.75" thickTop="1">
      <c r="A28" s="64" t="s">
        <v>31</v>
      </c>
      <c r="B28" s="57" t="s">
        <v>32</v>
      </c>
      <c r="C28" s="58" t="s">
        <v>24</v>
      </c>
      <c r="D28" s="63">
        <f>C66*COS(C68)</f>
        <v>0</v>
      </c>
      <c r="E28" s="9"/>
    </row>
    <row r="29" spans="1:5" ht="15">
      <c r="A29" s="56" t="s">
        <v>17</v>
      </c>
      <c r="B29" s="57"/>
      <c r="C29" s="58" t="s">
        <v>0</v>
      </c>
      <c r="D29" s="130">
        <v>429</v>
      </c>
      <c r="E29" s="9"/>
    </row>
    <row r="30" spans="1:5" ht="15">
      <c r="A30" s="56" t="s">
        <v>18</v>
      </c>
      <c r="B30" s="57"/>
      <c r="C30" s="58" t="s">
        <v>0</v>
      </c>
      <c r="D30" s="130">
        <v>83</v>
      </c>
      <c r="E30" s="9"/>
    </row>
    <row r="31" spans="1:5" ht="15">
      <c r="A31" s="56" t="s">
        <v>19</v>
      </c>
      <c r="B31" s="57"/>
      <c r="C31" s="58" t="s">
        <v>0</v>
      </c>
      <c r="D31" s="130">
        <v>80</v>
      </c>
      <c r="E31" s="9"/>
    </row>
    <row r="32" spans="1:9" ht="14.25" customHeight="1">
      <c r="A32" s="56" t="s">
        <v>20</v>
      </c>
      <c r="B32" s="57"/>
      <c r="C32" s="58" t="s">
        <v>0</v>
      </c>
      <c r="D32" s="130">
        <v>0</v>
      </c>
      <c r="E32" s="9"/>
      <c r="F32" s="14"/>
      <c r="G32" s="14"/>
      <c r="H32" s="14"/>
      <c r="I32" s="14"/>
    </row>
    <row r="33" spans="1:9" ht="15">
      <c r="A33" s="59" t="s">
        <v>21</v>
      </c>
      <c r="B33" s="60"/>
      <c r="C33" s="62" t="s">
        <v>23</v>
      </c>
      <c r="D33" s="131">
        <f>DEGREES(C73)</f>
        <v>0</v>
      </c>
      <c r="E33" s="9"/>
      <c r="F33" s="14"/>
      <c r="G33" s="17"/>
      <c r="H33" s="14"/>
      <c r="I33" s="14"/>
    </row>
    <row r="34" spans="1:9" ht="15.75" thickBot="1">
      <c r="A34" s="149" t="s">
        <v>22</v>
      </c>
      <c r="B34" s="65"/>
      <c r="C34" s="66" t="s">
        <v>24</v>
      </c>
      <c r="D34" s="67">
        <f>C72*COS(C73)</f>
        <v>0</v>
      </c>
      <c r="E34" s="9"/>
      <c r="F34" s="11"/>
      <c r="G34" s="11"/>
      <c r="H34" s="11"/>
      <c r="I34" s="14"/>
    </row>
    <row r="35" spans="1:8" ht="15" thickTop="1">
      <c r="A35" s="2"/>
      <c r="B35" s="2"/>
      <c r="C35" s="8"/>
      <c r="D35" s="7"/>
      <c r="E35" s="7"/>
      <c r="F35" s="5"/>
      <c r="G35" s="5"/>
      <c r="H35" s="5"/>
    </row>
    <row r="36" spans="1:8" ht="14.25">
      <c r="A36" s="2"/>
      <c r="B36" s="2"/>
      <c r="D36" s="7"/>
      <c r="E36" s="7"/>
      <c r="F36" s="5"/>
      <c r="G36" s="5"/>
      <c r="H36" s="5"/>
    </row>
    <row r="37" spans="1:8" ht="14.25">
      <c r="A37" s="2"/>
      <c r="B37" s="2"/>
      <c r="D37" s="7"/>
      <c r="E37" s="7"/>
      <c r="F37" s="5"/>
      <c r="G37" s="5"/>
      <c r="H37" s="5"/>
    </row>
    <row r="38" spans="1:8" ht="106.5" customHeight="1">
      <c r="A38" s="2"/>
      <c r="B38" s="2"/>
      <c r="D38" s="7"/>
      <c r="E38" s="7"/>
      <c r="F38" s="5"/>
      <c r="G38" s="5"/>
      <c r="H38" s="5"/>
    </row>
    <row r="39" spans="1:8" ht="17.25">
      <c r="A39" s="2"/>
      <c r="B39" s="18" t="s">
        <v>33</v>
      </c>
      <c r="C39" s="19"/>
      <c r="D39" s="20"/>
      <c r="E39" s="20"/>
      <c r="F39" s="21"/>
      <c r="G39" s="21"/>
      <c r="H39" s="151" t="s">
        <v>65</v>
      </c>
    </row>
    <row r="40" spans="1:8" ht="14.25" thickBot="1">
      <c r="A40" s="2"/>
      <c r="B40" s="2"/>
      <c r="D40" s="7"/>
      <c r="E40" s="7"/>
      <c r="F40" s="5"/>
      <c r="G40" s="5"/>
      <c r="H40" s="5"/>
    </row>
    <row r="41" spans="1:8" ht="48" thickTop="1">
      <c r="A41" s="89" t="s">
        <v>66</v>
      </c>
      <c r="B41" s="34"/>
      <c r="C41" s="43"/>
      <c r="D41" s="48">
        <v>1</v>
      </c>
      <c r="E41" s="7"/>
      <c r="F41" s="5"/>
      <c r="G41" s="5"/>
      <c r="H41" s="5"/>
    </row>
    <row r="42" spans="1:8" ht="13.5">
      <c r="A42" s="13" t="s">
        <v>15</v>
      </c>
      <c r="B42" s="35"/>
      <c r="C42" s="41" t="s">
        <v>34</v>
      </c>
      <c r="D42" s="42">
        <v>0</v>
      </c>
      <c r="E42" s="7"/>
      <c r="F42" s="5"/>
      <c r="G42" s="5"/>
      <c r="H42" s="5"/>
    </row>
    <row r="43" spans="1:8" ht="13.5">
      <c r="A43" s="40" t="s">
        <v>16</v>
      </c>
      <c r="B43" s="88"/>
      <c r="C43" s="10" t="s">
        <v>34</v>
      </c>
      <c r="D43" s="36">
        <v>0</v>
      </c>
      <c r="E43" s="7"/>
      <c r="F43" s="5"/>
      <c r="G43" s="5"/>
      <c r="H43" s="5"/>
    </row>
    <row r="44" spans="1:14" ht="13.5">
      <c r="A44" s="13" t="s">
        <v>31</v>
      </c>
      <c r="B44" s="88"/>
      <c r="C44" s="10" t="s">
        <v>34</v>
      </c>
      <c r="D44" s="36">
        <v>0</v>
      </c>
      <c r="E44" s="7"/>
      <c r="F44" s="5"/>
      <c r="G44" s="5"/>
      <c r="H44" s="5"/>
      <c r="K44" s="14"/>
      <c r="L44" s="14"/>
      <c r="M44" s="14"/>
      <c r="N44" s="14"/>
    </row>
    <row r="45" spans="1:8" ht="14.25" thickBot="1">
      <c r="A45" s="15" t="s">
        <v>22</v>
      </c>
      <c r="B45" s="38"/>
      <c r="C45" s="16" t="s">
        <v>34</v>
      </c>
      <c r="D45" s="37">
        <v>0</v>
      </c>
      <c r="E45" s="7"/>
      <c r="F45" s="5"/>
      <c r="G45" s="5"/>
      <c r="H45" s="5"/>
    </row>
    <row r="46" spans="1:17" ht="15" thickBot="1" thickTop="1">
      <c r="A46" s="22"/>
      <c r="B46" s="23"/>
      <c r="C46" s="24"/>
      <c r="D46" s="25"/>
      <c r="E46" s="25"/>
      <c r="F46" s="26"/>
      <c r="G46" s="30"/>
      <c r="K46" s="27"/>
      <c r="L46" s="27"/>
      <c r="M46" s="27"/>
      <c r="N46" s="27"/>
      <c r="O46" s="27"/>
      <c r="P46" s="27"/>
      <c r="Q46" s="27"/>
    </row>
    <row r="47" spans="1:17" ht="14.25" thickTop="1">
      <c r="A47" s="90" t="s">
        <v>25</v>
      </c>
      <c r="B47" s="91"/>
      <c r="C47" s="92"/>
      <c r="D47" s="23"/>
      <c r="E47" s="23"/>
      <c r="F47" s="23"/>
      <c r="G47" s="30"/>
      <c r="K47" s="27"/>
      <c r="L47" s="27"/>
      <c r="M47" s="27"/>
      <c r="N47" s="27"/>
      <c r="O47" s="27"/>
      <c r="P47" s="27"/>
      <c r="Q47" s="27"/>
    </row>
    <row r="48" spans="1:17" ht="14.25" thickBot="1">
      <c r="A48" s="93" t="s">
        <v>35</v>
      </c>
      <c r="B48" s="94" t="s">
        <v>24</v>
      </c>
      <c r="C48" s="95">
        <f>IF(D15=0,0,(D15*D16+D15/2*(D16-D17)*D15/2/C51)/10000)</f>
        <v>0.2901714285714286</v>
      </c>
      <c r="D48" s="46"/>
      <c r="E48" s="46"/>
      <c r="F48" s="46"/>
      <c r="G48" s="30"/>
      <c r="K48" s="27"/>
      <c r="L48" s="27"/>
      <c r="M48" s="27"/>
      <c r="N48" s="27"/>
      <c r="O48" s="27"/>
      <c r="P48" s="27"/>
      <c r="Q48" s="27"/>
    </row>
    <row r="49" spans="1:17" ht="15" thickBot="1" thickTop="1">
      <c r="A49" s="46"/>
      <c r="B49" s="46"/>
      <c r="C49" s="30"/>
      <c r="D49" s="46"/>
      <c r="E49" s="46"/>
      <c r="F49" s="46"/>
      <c r="G49" s="30"/>
      <c r="K49" s="27"/>
      <c r="L49" s="27"/>
      <c r="M49" s="27"/>
      <c r="N49" s="27"/>
      <c r="O49" s="27"/>
      <c r="P49" s="27"/>
      <c r="Q49" s="27"/>
    </row>
    <row r="50" spans="1:17" ht="14.25" thickTop="1">
      <c r="A50" s="96" t="s">
        <v>55</v>
      </c>
      <c r="B50" s="97"/>
      <c r="C50" s="98"/>
      <c r="D50" s="23"/>
      <c r="E50" s="23"/>
      <c r="F50" s="23"/>
      <c r="G50" s="30"/>
      <c r="K50" s="27"/>
      <c r="L50" s="27"/>
      <c r="M50" s="27"/>
      <c r="N50" s="27"/>
      <c r="O50" s="27"/>
      <c r="P50" s="27"/>
      <c r="Q50" s="27"/>
    </row>
    <row r="51" spans="1:17" ht="13.5">
      <c r="A51" s="99" t="s">
        <v>36</v>
      </c>
      <c r="B51" s="49" t="s">
        <v>0</v>
      </c>
      <c r="C51" s="100">
        <f>(D14-D15)/2</f>
        <v>700</v>
      </c>
      <c r="D51" s="46"/>
      <c r="E51" s="46"/>
      <c r="F51" s="46"/>
      <c r="G51" s="47"/>
      <c r="K51" s="27"/>
      <c r="L51" s="27"/>
      <c r="M51" s="27"/>
      <c r="N51" s="27"/>
      <c r="O51" s="27"/>
      <c r="P51" s="27"/>
      <c r="Q51" s="27"/>
    </row>
    <row r="52" spans="1:17" ht="23.25">
      <c r="A52" s="99" t="s">
        <v>37</v>
      </c>
      <c r="B52" s="49" t="s">
        <v>24</v>
      </c>
      <c r="C52" s="100">
        <f>((D16+D17)/2*C51)/10000</f>
        <v>9.73</v>
      </c>
      <c r="D52" s="46"/>
      <c r="E52" s="46"/>
      <c r="F52" s="46"/>
      <c r="G52" s="47"/>
      <c r="K52" s="27"/>
      <c r="L52" s="27"/>
      <c r="M52" s="27"/>
      <c r="N52" s="27"/>
      <c r="O52" s="27"/>
      <c r="P52" s="27"/>
      <c r="Q52" s="27"/>
    </row>
    <row r="53" spans="1:17" ht="23.25">
      <c r="A53" s="99" t="s">
        <v>38</v>
      </c>
      <c r="B53" s="49" t="s">
        <v>24</v>
      </c>
      <c r="C53" s="100">
        <f>D42*D41</f>
        <v>0</v>
      </c>
      <c r="D53" s="46"/>
      <c r="E53" s="46"/>
      <c r="F53" s="46"/>
      <c r="G53" s="47"/>
      <c r="K53" s="27"/>
      <c r="L53" s="27"/>
      <c r="M53" s="27"/>
      <c r="N53" s="27"/>
      <c r="O53" s="27"/>
      <c r="P53" s="27"/>
      <c r="Q53" s="27"/>
    </row>
    <row r="54" spans="1:17" ht="24" thickBot="1">
      <c r="A54" s="101" t="s">
        <v>12</v>
      </c>
      <c r="B54" s="102" t="s">
        <v>5</v>
      </c>
      <c r="C54" s="103">
        <f>IF(C51=0,0,ATAN(D20/C51))</f>
        <v>0</v>
      </c>
      <c r="D54" s="46"/>
      <c r="E54" s="46"/>
      <c r="F54" s="46"/>
      <c r="G54" s="47"/>
      <c r="K54" s="27"/>
      <c r="L54" s="27"/>
      <c r="M54" s="27"/>
      <c r="N54" s="27"/>
      <c r="O54" s="27"/>
      <c r="P54" s="27"/>
      <c r="Q54" s="27"/>
    </row>
    <row r="55" spans="1:17" ht="15" thickBot="1" thickTop="1">
      <c r="A55" s="46"/>
      <c r="B55" s="46"/>
      <c r="C55" s="47"/>
      <c r="D55" s="46"/>
      <c r="E55" s="46"/>
      <c r="F55" s="46"/>
      <c r="G55" s="47"/>
      <c r="K55" s="27"/>
      <c r="L55" s="27"/>
      <c r="M55" s="27"/>
      <c r="N55" s="27"/>
      <c r="O55" s="27"/>
      <c r="P55" s="27"/>
      <c r="Q55" s="27"/>
    </row>
    <row r="56" spans="1:17" ht="14.25" thickTop="1">
      <c r="A56" s="104" t="s">
        <v>56</v>
      </c>
      <c r="B56" s="105"/>
      <c r="C56" s="106"/>
      <c r="D56" s="46"/>
      <c r="E56" s="46"/>
      <c r="F56" s="46"/>
      <c r="G56" s="28"/>
      <c r="H56" s="28"/>
      <c r="I56" s="30"/>
      <c r="K56" s="27"/>
      <c r="L56" s="27"/>
      <c r="M56" s="27"/>
      <c r="N56" s="27"/>
      <c r="O56" s="27"/>
      <c r="P56" s="27"/>
      <c r="Q56" s="27"/>
    </row>
    <row r="57" spans="1:17" ht="13.5">
      <c r="A57" s="107" t="s">
        <v>36</v>
      </c>
      <c r="B57" s="50" t="s">
        <v>0</v>
      </c>
      <c r="C57" s="108">
        <f>(D13-D14)/2</f>
        <v>0</v>
      </c>
      <c r="D57" s="46"/>
      <c r="E57" s="46"/>
      <c r="F57" s="46"/>
      <c r="G57" s="28"/>
      <c r="H57" s="28"/>
      <c r="I57" s="30"/>
      <c r="K57" s="27"/>
      <c r="L57" s="27"/>
      <c r="M57" s="27"/>
      <c r="N57" s="27"/>
      <c r="O57" s="27"/>
      <c r="P57" s="27"/>
      <c r="Q57" s="27"/>
    </row>
    <row r="58" spans="1:17" ht="23.25">
      <c r="A58" s="107" t="s">
        <v>37</v>
      </c>
      <c r="B58" s="50" t="s">
        <v>24</v>
      </c>
      <c r="C58" s="108">
        <f>((D17+D18)/2*C57)/10000</f>
        <v>0</v>
      </c>
      <c r="D58" s="46"/>
      <c r="E58" s="46"/>
      <c r="F58" s="46"/>
      <c r="G58" s="29"/>
      <c r="H58" s="29"/>
      <c r="I58" s="47"/>
      <c r="K58" s="27"/>
      <c r="L58" s="27"/>
      <c r="M58" s="27"/>
      <c r="N58" s="27"/>
      <c r="O58" s="27"/>
      <c r="P58" s="27"/>
      <c r="Q58" s="27"/>
    </row>
    <row r="59" spans="1:17" ht="23.25">
      <c r="A59" s="107" t="s">
        <v>38</v>
      </c>
      <c r="B59" s="50" t="s">
        <v>24</v>
      </c>
      <c r="C59" s="108">
        <f>D43*D41</f>
        <v>0</v>
      </c>
      <c r="D59" s="46"/>
      <c r="E59" s="46"/>
      <c r="F59" s="46"/>
      <c r="G59" s="29"/>
      <c r="H59" s="29"/>
      <c r="I59" s="47"/>
      <c r="K59" s="27"/>
      <c r="L59" s="27"/>
      <c r="M59" s="27"/>
      <c r="N59" s="27"/>
      <c r="O59" s="27"/>
      <c r="P59" s="27"/>
      <c r="Q59" s="27"/>
    </row>
    <row r="60" spans="1:17" ht="34.5">
      <c r="A60" s="107" t="s">
        <v>44</v>
      </c>
      <c r="B60" s="50" t="s">
        <v>0</v>
      </c>
      <c r="C60" s="108">
        <f>C57*TAN(C54)+D21/COS(C54)</f>
        <v>0</v>
      </c>
      <c r="D60" s="46"/>
      <c r="E60" s="46"/>
      <c r="F60" s="46"/>
      <c r="G60" s="29"/>
      <c r="H60" s="29"/>
      <c r="I60" s="47"/>
      <c r="K60" s="27"/>
      <c r="L60" s="27"/>
      <c r="M60" s="27"/>
      <c r="N60" s="27"/>
      <c r="O60" s="27"/>
      <c r="P60" s="27"/>
      <c r="Q60" s="27"/>
    </row>
    <row r="61" spans="1:17" ht="24" thickBot="1">
      <c r="A61" s="109" t="s">
        <v>13</v>
      </c>
      <c r="B61" s="110" t="s">
        <v>5</v>
      </c>
      <c r="C61" s="111">
        <f>IF(C57=0,0,ATAN(C60/C57))</f>
        <v>0</v>
      </c>
      <c r="D61" s="46"/>
      <c r="E61" s="46"/>
      <c r="F61" s="46"/>
      <c r="G61" s="29"/>
      <c r="H61" s="29"/>
      <c r="I61" s="47"/>
      <c r="K61" s="27"/>
      <c r="L61" s="27"/>
      <c r="M61" s="27"/>
      <c r="N61" s="27"/>
      <c r="O61" s="27"/>
      <c r="P61" s="27"/>
      <c r="Q61" s="27"/>
    </row>
    <row r="62" spans="1:17" ht="15" thickBot="1" thickTop="1">
      <c r="A62" s="46"/>
      <c r="B62" s="46"/>
      <c r="C62" s="47"/>
      <c r="D62" s="46"/>
      <c r="E62" s="46"/>
      <c r="F62" s="46"/>
      <c r="G62" s="29"/>
      <c r="H62" s="29"/>
      <c r="I62" s="47"/>
      <c r="K62" s="27"/>
      <c r="L62" s="27"/>
      <c r="M62" s="27"/>
      <c r="N62" s="27"/>
      <c r="O62" s="27"/>
      <c r="P62" s="27"/>
      <c r="Q62" s="27"/>
    </row>
    <row r="63" spans="1:17" ht="24" thickTop="1">
      <c r="A63" s="112" t="s">
        <v>57</v>
      </c>
      <c r="B63" s="113"/>
      <c r="C63" s="114"/>
      <c r="D63" s="46"/>
      <c r="E63" s="46"/>
      <c r="F63" s="46"/>
      <c r="G63" s="29"/>
      <c r="H63" s="29"/>
      <c r="I63" s="47"/>
      <c r="K63" s="27"/>
      <c r="L63" s="27"/>
      <c r="M63" s="27"/>
      <c r="N63" s="27"/>
      <c r="O63" s="27"/>
      <c r="P63" s="27"/>
      <c r="Q63" s="27"/>
    </row>
    <row r="64" spans="1:17" ht="13.5">
      <c r="A64" s="115" t="s">
        <v>36</v>
      </c>
      <c r="B64" s="51" t="s">
        <v>0</v>
      </c>
      <c r="C64" s="116">
        <f>(D12-D13)/2</f>
        <v>460</v>
      </c>
      <c r="D64" s="46"/>
      <c r="E64" s="46"/>
      <c r="F64" s="46"/>
      <c r="G64" s="29"/>
      <c r="H64" s="29"/>
      <c r="I64" s="30"/>
      <c r="K64" s="27"/>
      <c r="L64" s="27"/>
      <c r="M64" s="27"/>
      <c r="N64" s="27"/>
      <c r="O64" s="27"/>
      <c r="P64" s="27"/>
      <c r="Q64" s="27"/>
    </row>
    <row r="65" spans="1:17" ht="23.25">
      <c r="A65" s="115" t="s">
        <v>37</v>
      </c>
      <c r="B65" s="51" t="s">
        <v>24</v>
      </c>
      <c r="C65" s="116">
        <f>(D18+D19)/2*C64/10000</f>
        <v>5.313</v>
      </c>
      <c r="D65" s="46"/>
      <c r="E65" s="46"/>
      <c r="F65" s="46"/>
      <c r="G65" s="29"/>
      <c r="H65" s="29"/>
      <c r="I65" s="30"/>
      <c r="K65" s="27"/>
      <c r="L65" s="27"/>
      <c r="M65" s="27"/>
      <c r="N65" s="27"/>
      <c r="O65" s="27"/>
      <c r="P65" s="27"/>
      <c r="Q65" s="27"/>
    </row>
    <row r="66" spans="1:17" ht="23.25">
      <c r="A66" s="115" t="s">
        <v>39</v>
      </c>
      <c r="B66" s="51" t="s">
        <v>24</v>
      </c>
      <c r="C66" s="116">
        <f>D44*D41</f>
        <v>0</v>
      </c>
      <c r="D66" s="46"/>
      <c r="E66" s="46"/>
      <c r="F66" s="46"/>
      <c r="G66" s="29"/>
      <c r="H66" s="29"/>
      <c r="I66" s="31"/>
      <c r="K66" s="27"/>
      <c r="L66" s="27"/>
      <c r="M66" s="27"/>
      <c r="N66" s="27"/>
      <c r="O66" s="27"/>
      <c r="P66" s="27"/>
      <c r="Q66" s="27"/>
    </row>
    <row r="67" spans="1:17" ht="34.5">
      <c r="A67" s="115" t="s">
        <v>44</v>
      </c>
      <c r="B67" s="51" t="s">
        <v>0</v>
      </c>
      <c r="C67" s="116">
        <f>C64*TAN(C61)+D22/COS(C61)</f>
        <v>132</v>
      </c>
      <c r="D67" s="46"/>
      <c r="E67" s="46"/>
      <c r="F67" s="46"/>
      <c r="G67" s="29"/>
      <c r="H67" s="29"/>
      <c r="I67" s="31"/>
      <c r="K67" s="27"/>
      <c r="L67" s="27"/>
      <c r="M67" s="27"/>
      <c r="N67" s="27"/>
      <c r="O67" s="27"/>
      <c r="P67" s="27"/>
      <c r="Q67" s="27"/>
    </row>
    <row r="68" spans="1:17" ht="24" thickBot="1">
      <c r="A68" s="117" t="s">
        <v>14</v>
      </c>
      <c r="B68" s="118" t="s">
        <v>5</v>
      </c>
      <c r="C68" s="119">
        <f>IF(C64=0,0,ATAN(C67/C64))</f>
        <v>0.2794477641263722</v>
      </c>
      <c r="D68" s="46"/>
      <c r="E68" s="46"/>
      <c r="F68" s="46"/>
      <c r="G68" s="29"/>
      <c r="H68" s="29"/>
      <c r="I68" s="31"/>
      <c r="K68" s="27"/>
      <c r="L68" s="27"/>
      <c r="M68" s="27"/>
      <c r="N68" s="27"/>
      <c r="O68" s="27"/>
      <c r="P68" s="27"/>
      <c r="Q68" s="27"/>
    </row>
    <row r="69" spans="1:17" ht="15" thickBot="1" thickTop="1">
      <c r="A69" s="29"/>
      <c r="B69" s="29"/>
      <c r="C69" s="47"/>
      <c r="D69" s="46"/>
      <c r="E69" s="46"/>
      <c r="F69" s="46"/>
      <c r="K69" s="27"/>
      <c r="L69" s="27"/>
      <c r="M69" s="27"/>
      <c r="N69" s="27"/>
      <c r="O69" s="27"/>
      <c r="P69" s="27"/>
      <c r="Q69" s="27"/>
    </row>
    <row r="70" spans="1:17" ht="14.25" thickTop="1">
      <c r="A70" s="120" t="s">
        <v>58</v>
      </c>
      <c r="B70" s="121"/>
      <c r="C70" s="122"/>
      <c r="D70" s="33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45.75">
      <c r="A71" s="123" t="s">
        <v>42</v>
      </c>
      <c r="B71" s="52" t="s">
        <v>24</v>
      </c>
      <c r="C71" s="124">
        <f>(D30+D31)/2*D29/2/10000</f>
        <v>1.748175</v>
      </c>
      <c r="D71" s="33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45.75">
      <c r="A72" s="123" t="s">
        <v>43</v>
      </c>
      <c r="B72" s="52" t="s">
        <v>24</v>
      </c>
      <c r="C72" s="125">
        <f>D45*D41</f>
        <v>0</v>
      </c>
      <c r="D72" s="33"/>
      <c r="E72" s="27"/>
      <c r="J72" s="27"/>
      <c r="K72" s="27"/>
      <c r="L72" s="27"/>
      <c r="M72" s="27"/>
      <c r="N72" s="27"/>
      <c r="O72" s="27"/>
      <c r="P72" s="27"/>
      <c r="Q72" s="27"/>
    </row>
    <row r="73" spans="1:17" ht="24" thickBot="1">
      <c r="A73" s="126" t="s">
        <v>40</v>
      </c>
      <c r="B73" s="127" t="s">
        <v>5</v>
      </c>
      <c r="C73" s="128">
        <f>IF(D29=0,0,ATAN(D32/(D29/2)))</f>
        <v>0</v>
      </c>
      <c r="D73" s="33"/>
      <c r="E73" s="27"/>
      <c r="J73" s="27"/>
      <c r="K73" s="27"/>
      <c r="L73" s="27"/>
      <c r="M73" s="27"/>
      <c r="N73" s="27"/>
      <c r="O73" s="27"/>
      <c r="P73" s="27"/>
      <c r="Q73" s="27"/>
    </row>
    <row r="74" spans="1:17" ht="14.25" thickTop="1">
      <c r="A74" s="32"/>
      <c r="B74" s="32"/>
      <c r="C74" s="33"/>
      <c r="D74" s="33"/>
      <c r="E74" s="27"/>
      <c r="J74" s="27"/>
      <c r="K74" s="27"/>
      <c r="L74" s="27"/>
      <c r="M74" s="27"/>
      <c r="N74" s="27"/>
      <c r="O74" s="27"/>
      <c r="P74" s="27"/>
      <c r="Q74" s="27"/>
    </row>
    <row r="75" spans="1:17" ht="13.5">
      <c r="A75" s="32"/>
      <c r="B75" s="32"/>
      <c r="C75" s="33"/>
      <c r="D75" s="33"/>
      <c r="E75" s="27"/>
      <c r="J75" s="27"/>
      <c r="K75" s="27"/>
      <c r="L75" s="27"/>
      <c r="M75" s="27"/>
      <c r="N75" s="27"/>
      <c r="O75" s="27"/>
      <c r="P75" s="27"/>
      <c r="Q75" s="27"/>
    </row>
    <row r="76" spans="1:17" ht="13.5">
      <c r="A76" s="32"/>
      <c r="B76" s="32"/>
      <c r="C76" s="33"/>
      <c r="D76" s="33"/>
      <c r="E76" s="27"/>
      <c r="F76" s="12"/>
      <c r="G76" s="12"/>
      <c r="H76" s="12"/>
      <c r="I76" s="12"/>
      <c r="J76" s="27"/>
      <c r="K76" s="27"/>
      <c r="L76" s="27"/>
      <c r="M76" s="27"/>
      <c r="N76" s="27"/>
      <c r="O76" s="27"/>
      <c r="P76" s="27"/>
      <c r="Q76" s="27"/>
    </row>
    <row r="77" spans="1:17" ht="13.5">
      <c r="A77" s="32"/>
      <c r="B77" s="32"/>
      <c r="C77" s="33"/>
      <c r="D77" s="33"/>
      <c r="E77" s="27"/>
      <c r="J77" s="27"/>
      <c r="K77" s="27"/>
      <c r="L77" s="27"/>
      <c r="M77" s="27"/>
      <c r="N77" s="27"/>
      <c r="O77" s="27"/>
      <c r="P77" s="27"/>
      <c r="Q77" s="27"/>
    </row>
    <row r="78" spans="1:17" ht="13.5">
      <c r="A78" s="32"/>
      <c r="B78" s="32"/>
      <c r="C78" s="33"/>
      <c r="D78" s="33"/>
      <c r="E78" s="27"/>
      <c r="J78" s="27"/>
      <c r="K78" s="27"/>
      <c r="L78" s="27"/>
      <c r="M78" s="27"/>
      <c r="N78" s="27"/>
      <c r="O78" s="27"/>
      <c r="P78" s="27"/>
      <c r="Q78" s="27"/>
    </row>
    <row r="79" spans="1:17" ht="13.5">
      <c r="A79" s="32"/>
      <c r="B79" s="32"/>
      <c r="C79" s="33"/>
      <c r="D79" s="33"/>
      <c r="E79" s="27"/>
      <c r="J79" s="27"/>
      <c r="K79" s="27"/>
      <c r="L79" s="27"/>
      <c r="M79" s="27"/>
      <c r="N79" s="27"/>
      <c r="O79" s="27"/>
      <c r="P79" s="27"/>
      <c r="Q79" s="27"/>
    </row>
    <row r="80" spans="1:17" ht="13.5">
      <c r="A80" s="32"/>
      <c r="B80" s="32"/>
      <c r="C80" s="33"/>
      <c r="D80" s="33"/>
      <c r="E80" s="27"/>
      <c r="J80" s="27"/>
      <c r="K80" s="27"/>
      <c r="L80" s="27"/>
      <c r="M80" s="27"/>
      <c r="N80" s="27"/>
      <c r="O80" s="27"/>
      <c r="P80" s="27"/>
      <c r="Q80" s="27"/>
    </row>
    <row r="81" spans="1:17" ht="13.5">
      <c r="A81" s="32"/>
      <c r="B81" s="32"/>
      <c r="C81" s="33"/>
      <c r="D81" s="33"/>
      <c r="E81" s="27"/>
      <c r="J81" s="27"/>
      <c r="K81" s="27"/>
      <c r="L81" s="27"/>
      <c r="M81" s="27"/>
      <c r="N81" s="27"/>
      <c r="O81" s="27"/>
      <c r="P81" s="27"/>
      <c r="Q81" s="27"/>
    </row>
    <row r="82" spans="1:17" ht="13.5">
      <c r="A82" s="32"/>
      <c r="B82" s="32"/>
      <c r="C82" s="33"/>
      <c r="D82" s="33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3.5">
      <c r="A83" s="32"/>
      <c r="B83" s="32"/>
      <c r="C83" s="33"/>
      <c r="D83" s="33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3.5">
      <c r="A84" s="32"/>
      <c r="B84" s="32"/>
      <c r="C84" s="33"/>
      <c r="D84" s="33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3.5">
      <c r="A85" s="32"/>
      <c r="B85" s="32"/>
      <c r="C85" s="33"/>
      <c r="D85" s="33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3.5">
      <c r="A86" s="32"/>
      <c r="B86" s="32"/>
      <c r="C86" s="33"/>
      <c r="D86" s="33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3.5">
      <c r="A87" s="32"/>
      <c r="B87" s="32"/>
      <c r="C87" s="33"/>
      <c r="D87" s="33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3.5">
      <c r="A88" s="32"/>
      <c r="B88" s="32"/>
      <c r="C88" s="33"/>
      <c r="D88" s="33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3.5">
      <c r="A89" s="32"/>
      <c r="B89" s="32"/>
      <c r="C89" s="33"/>
      <c r="D89" s="33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3.5">
      <c r="A90" s="32"/>
      <c r="B90" s="32"/>
      <c r="C90" s="33"/>
      <c r="D90" s="33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3.5">
      <c r="A91" s="32"/>
      <c r="B91" s="32"/>
      <c r="C91" s="33"/>
      <c r="D91" s="33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3.5">
      <c r="A92" s="32"/>
      <c r="B92" s="32"/>
      <c r="C92" s="33"/>
      <c r="D92" s="33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3.5">
      <c r="A93" s="32"/>
      <c r="B93" s="32"/>
      <c r="C93" s="33"/>
      <c r="D93" s="33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3.5">
      <c r="A94" s="32"/>
      <c r="B94" s="32"/>
      <c r="C94" s="33"/>
      <c r="D94" s="33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3.5">
      <c r="A95" s="32"/>
      <c r="B95" s="32"/>
      <c r="C95" s="33"/>
      <c r="D95" s="33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3.5">
      <c r="A96" s="32"/>
      <c r="B96" s="32"/>
      <c r="C96" s="33"/>
      <c r="D96" s="33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3.5">
      <c r="A97" s="32"/>
      <c r="B97" s="32"/>
      <c r="C97" s="33"/>
      <c r="D97" s="33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3.5">
      <c r="A98" s="32"/>
      <c r="B98" s="32"/>
      <c r="C98" s="33"/>
      <c r="D98" s="33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3.5">
      <c r="A99" s="32"/>
      <c r="B99" s="32"/>
      <c r="C99" s="33"/>
      <c r="D99" s="33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3.5">
      <c r="A100" s="32"/>
      <c r="B100" s="32"/>
      <c r="C100" s="33"/>
      <c r="D100" s="33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3.5">
      <c r="A101" s="32"/>
      <c r="B101" s="32"/>
      <c r="C101" s="33"/>
      <c r="D101" s="33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3.5">
      <c r="A102" s="32"/>
      <c r="B102" s="32"/>
      <c r="C102" s="33"/>
      <c r="D102" s="33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3.5">
      <c r="A103" s="32"/>
      <c r="B103" s="32"/>
      <c r="C103" s="33"/>
      <c r="D103" s="33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3.5">
      <c r="A104" s="32"/>
      <c r="B104" s="32"/>
      <c r="C104" s="33"/>
      <c r="D104" s="33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3.5">
      <c r="A105" s="32"/>
      <c r="B105" s="32"/>
      <c r="C105" s="33"/>
      <c r="D105" s="33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3.5">
      <c r="A106" s="32"/>
      <c r="B106" s="32"/>
      <c r="C106" s="33"/>
      <c r="D106" s="33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3.5">
      <c r="A107" s="32"/>
      <c r="B107" s="32"/>
      <c r="C107" s="33"/>
      <c r="D107" s="33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3.5">
      <c r="A108" s="32"/>
      <c r="B108" s="32"/>
      <c r="C108" s="33"/>
      <c r="D108" s="33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3.5">
      <c r="A109" s="32"/>
      <c r="B109" s="32"/>
      <c r="C109" s="33"/>
      <c r="D109" s="33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3.5">
      <c r="A110" s="32"/>
      <c r="B110" s="32"/>
      <c r="C110" s="33"/>
      <c r="D110" s="33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3.5">
      <c r="A111" s="32"/>
      <c r="B111" s="32"/>
      <c r="C111" s="33"/>
      <c r="D111" s="33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3:4" ht="13.5">
      <c r="C112" s="8"/>
      <c r="D112" s="8"/>
    </row>
    <row r="113" spans="3:4" ht="13.5">
      <c r="C113" s="8"/>
      <c r="D113" s="8"/>
    </row>
    <row r="114" spans="3:4" ht="13.5">
      <c r="C114" s="8"/>
      <c r="D114" s="8"/>
    </row>
    <row r="115" spans="3:4" ht="13.5">
      <c r="C115" s="8"/>
      <c r="D115" s="8"/>
    </row>
    <row r="116" spans="3:4" ht="13.5">
      <c r="C116" s="8"/>
      <c r="D116" s="8"/>
    </row>
    <row r="117" spans="3:4" ht="13.5">
      <c r="C117" s="8"/>
      <c r="D117" s="8"/>
    </row>
    <row r="118" spans="3:4" ht="13.5">
      <c r="C118" s="8"/>
      <c r="D118" s="8"/>
    </row>
    <row r="119" spans="3:4" ht="13.5">
      <c r="C119" s="8"/>
      <c r="D119" s="8"/>
    </row>
    <row r="120" spans="3:4" ht="13.5">
      <c r="C120" s="8"/>
      <c r="D120" s="8"/>
    </row>
    <row r="121" spans="3:4" ht="13.5">
      <c r="C121" s="8"/>
      <c r="D121" s="8"/>
    </row>
    <row r="122" spans="3:4" ht="13.5">
      <c r="C122" s="8"/>
      <c r="D122" s="8"/>
    </row>
    <row r="123" spans="3:4" ht="13.5">
      <c r="C123" s="8"/>
      <c r="D123" s="8"/>
    </row>
    <row r="124" spans="3:4" ht="13.5">
      <c r="C124" s="8"/>
      <c r="D124" s="8"/>
    </row>
    <row r="125" spans="3:4" ht="13.5">
      <c r="C125" s="8"/>
      <c r="D125" s="8"/>
    </row>
    <row r="126" spans="3:4" ht="13.5">
      <c r="C126" s="8"/>
      <c r="D126" s="8"/>
    </row>
    <row r="127" spans="3:4" ht="13.5">
      <c r="C127" s="8"/>
      <c r="D127" s="8"/>
    </row>
    <row r="128" spans="3:4" ht="13.5">
      <c r="C128" s="8"/>
      <c r="D128" s="8"/>
    </row>
    <row r="129" spans="3:4" ht="13.5">
      <c r="C129" s="8"/>
      <c r="D129" s="8"/>
    </row>
    <row r="130" spans="3:4" ht="13.5">
      <c r="C130" s="8"/>
      <c r="D130" s="8"/>
    </row>
    <row r="131" spans="3:4" ht="13.5">
      <c r="C131" s="8"/>
      <c r="D131" s="8"/>
    </row>
    <row r="132" spans="3:4" ht="13.5">
      <c r="C132" s="8"/>
      <c r="D132" s="8"/>
    </row>
    <row r="133" spans="3:4" ht="13.5">
      <c r="C133" s="8"/>
      <c r="D133" s="8"/>
    </row>
    <row r="134" spans="3:4" ht="13.5">
      <c r="C134" s="8"/>
      <c r="D134" s="8"/>
    </row>
    <row r="135" spans="3:4" ht="13.5">
      <c r="C135" s="8"/>
      <c r="D135" s="8"/>
    </row>
    <row r="136" spans="3:4" ht="13.5">
      <c r="C136" s="8"/>
      <c r="D136" s="8"/>
    </row>
    <row r="137" spans="3:4" ht="13.5">
      <c r="C137" s="8"/>
      <c r="D137" s="8"/>
    </row>
    <row r="138" spans="3:4" ht="13.5">
      <c r="C138" s="8"/>
      <c r="D138" s="8"/>
    </row>
    <row r="139" spans="3:4" ht="13.5">
      <c r="C139" s="8"/>
      <c r="D139" s="8"/>
    </row>
    <row r="140" spans="3:4" ht="13.5">
      <c r="C140" s="8"/>
      <c r="D140" s="8"/>
    </row>
    <row r="141" spans="3:4" ht="13.5">
      <c r="C141" s="8"/>
      <c r="D141" s="8"/>
    </row>
    <row r="142" spans="3:4" ht="13.5">
      <c r="C142" s="8"/>
      <c r="D142" s="8"/>
    </row>
    <row r="143" spans="3:4" ht="13.5">
      <c r="C143" s="8"/>
      <c r="D143" s="8"/>
    </row>
    <row r="144" spans="3:4" ht="13.5">
      <c r="C144" s="8"/>
      <c r="D144" s="8"/>
    </row>
    <row r="145" spans="3:4" ht="13.5">
      <c r="C145" s="8"/>
      <c r="D145" s="8"/>
    </row>
    <row r="146" spans="3:4" ht="13.5">
      <c r="C146" s="8"/>
      <c r="D146" s="8"/>
    </row>
    <row r="147" spans="3:4" ht="13.5">
      <c r="C147" s="8"/>
      <c r="D147" s="8"/>
    </row>
    <row r="148" spans="3:4" ht="13.5">
      <c r="C148" s="8"/>
      <c r="D148" s="8"/>
    </row>
    <row r="149" spans="3:4" ht="13.5">
      <c r="C149" s="8"/>
      <c r="D149" s="8"/>
    </row>
    <row r="150" spans="3:4" ht="13.5">
      <c r="C150" s="8"/>
      <c r="D150" s="8"/>
    </row>
  </sheetData>
  <sheetProtection selectLockedCells="1"/>
  <mergeCells count="9">
    <mergeCell ref="F10:H10"/>
    <mergeCell ref="F7:H7"/>
    <mergeCell ref="F6:H6"/>
    <mergeCell ref="F8:H8"/>
    <mergeCell ref="F9:H9"/>
    <mergeCell ref="H27:I27"/>
    <mergeCell ref="H21:I21"/>
    <mergeCell ref="H24:I24"/>
    <mergeCell ref="H18:I18"/>
  </mergeCells>
  <conditionalFormatting sqref="H18:I18">
    <cfRule type="cellIs" priority="1" dxfId="25" operator="equal" stopIfTrue="1">
      <formula>"OVER LIMIT!"</formula>
    </cfRule>
    <cfRule type="cellIs" priority="2" dxfId="0" operator="equal" stopIfTrue="1">
      <formula>"Normal"</formula>
    </cfRule>
    <cfRule type="cellIs" priority="3" dxfId="2" operator="equal" stopIfTrue="1">
      <formula>"BELOW LIMIT!"</formula>
    </cfRule>
  </conditionalFormatting>
  <conditionalFormatting sqref="H21:I21">
    <cfRule type="cellIs" priority="4" dxfId="2" operator="equal" stopIfTrue="1">
      <formula>"TOO LIGHT!"</formula>
    </cfRule>
    <cfRule type="cellIs" priority="5" dxfId="0" operator="equal" stopIfTrue="1">
      <formula>"Normal"</formula>
    </cfRule>
  </conditionalFormatting>
  <conditionalFormatting sqref="H24:I24">
    <cfRule type="cellIs" priority="6" dxfId="2" operator="equal" stopIfTrue="1">
      <formula>"TOO LONG!"</formula>
    </cfRule>
    <cfRule type="cellIs" priority="7" dxfId="0" operator="equal" stopIfTrue="1">
      <formula>"Normal"</formula>
    </cfRule>
  </conditionalFormatting>
  <conditionalFormatting sqref="H27:I27">
    <cfRule type="cellIs" priority="8" dxfId="26" operator="equal" stopIfTrue="1">
      <formula>"TOO SMALL!"</formula>
    </cfRule>
    <cfRule type="cellIs" priority="9" dxfId="0" operator="equal" stopIfTrue="1">
      <formula>"Normal"</formula>
    </cfRule>
  </conditionalFormatting>
  <printOptions/>
  <pageMargins left="0.75" right="0.75" top="0.54" bottom="1" header="0.5" footer="0.5"/>
  <pageSetup fitToHeight="1" fitToWidth="1" horizontalDpi="1200" verticalDpi="12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150"/>
  <sheetViews>
    <sheetView zoomScalePageLayoutView="0" workbookViewId="0" topLeftCell="A1">
      <selection activeCell="B10" sqref="B10"/>
    </sheetView>
  </sheetViews>
  <sheetFormatPr defaultColWidth="10.875" defaultRowHeight="12"/>
  <cols>
    <col min="1" max="1" width="14.25390625" style="1" customWidth="1"/>
    <col min="2" max="2" width="18.625" style="1" customWidth="1"/>
    <col min="3" max="3" width="9.75390625" style="2" customWidth="1"/>
    <col min="4" max="4" width="10.75390625" style="2" customWidth="1"/>
    <col min="5" max="5" width="4.375" style="2" customWidth="1"/>
    <col min="6" max="6" width="7.00390625" style="2" bestFit="1" customWidth="1"/>
    <col min="7" max="7" width="19.75390625" style="2" customWidth="1"/>
    <col min="8" max="8" width="9.75390625" style="2" customWidth="1"/>
    <col min="9" max="9" width="10.75390625" style="2" customWidth="1"/>
    <col min="10" max="10" width="18.375" style="2" customWidth="1"/>
    <col min="11" max="11" width="28.125" style="2" customWidth="1"/>
    <col min="12" max="12" width="11.75390625" style="2" customWidth="1"/>
    <col min="13" max="13" width="8.25390625" style="2" customWidth="1"/>
    <col min="14" max="14" width="7.625" style="2" customWidth="1"/>
    <col min="15" max="16384" width="10.875" style="2" customWidth="1"/>
  </cols>
  <sheetData>
    <row r="1" ht="30" customHeight="1"/>
    <row r="5" spans="1:6" ht="19.5" customHeight="1">
      <c r="A5" s="2"/>
      <c r="D5" s="3" t="s">
        <v>71</v>
      </c>
      <c r="E5" s="3"/>
      <c r="F5" s="1"/>
    </row>
    <row r="6" spans="1:9" ht="15">
      <c r="A6" s="2"/>
      <c r="B6" s="2"/>
      <c r="C6" s="68" t="s">
        <v>6</v>
      </c>
      <c r="D6" s="69"/>
      <c r="E6" s="69"/>
      <c r="F6" s="154"/>
      <c r="G6" s="155"/>
      <c r="H6" s="155"/>
      <c r="I6" s="5"/>
    </row>
    <row r="7" spans="1:9" ht="15">
      <c r="A7" s="2"/>
      <c r="B7" s="2"/>
      <c r="C7" s="68" t="s">
        <v>59</v>
      </c>
      <c r="D7" s="69"/>
      <c r="E7" s="69"/>
      <c r="F7" s="152" t="s">
        <v>54</v>
      </c>
      <c r="G7" s="153"/>
      <c r="H7" s="153"/>
      <c r="I7" s="5"/>
    </row>
    <row r="8" spans="1:9" ht="15">
      <c r="A8" s="2"/>
      <c r="B8" s="2"/>
      <c r="C8" s="68" t="s">
        <v>7</v>
      </c>
      <c r="D8" s="69"/>
      <c r="E8" s="69"/>
      <c r="F8" s="154" t="s">
        <v>53</v>
      </c>
      <c r="G8" s="155"/>
      <c r="H8" s="155"/>
      <c r="I8" s="5"/>
    </row>
    <row r="9" spans="1:9" ht="15">
      <c r="A9" s="2"/>
      <c r="C9" s="68" t="s">
        <v>8</v>
      </c>
      <c r="D9" s="69"/>
      <c r="E9" s="69"/>
      <c r="F9" s="156" t="s">
        <v>4</v>
      </c>
      <c r="G9" s="157"/>
      <c r="H9" s="157"/>
      <c r="I9" s="5"/>
    </row>
    <row r="10" spans="1:9" ht="15">
      <c r="A10" s="2"/>
      <c r="C10" s="69" t="s">
        <v>67</v>
      </c>
      <c r="D10" s="69"/>
      <c r="E10" s="57"/>
      <c r="F10" s="152"/>
      <c r="G10" s="153"/>
      <c r="H10" s="153"/>
      <c r="I10" s="5"/>
    </row>
    <row r="11" spans="1:9" ht="30" customHeight="1" thickBot="1">
      <c r="A11" s="2"/>
      <c r="B11" s="2"/>
      <c r="D11" s="4"/>
      <c r="E11" s="8"/>
      <c r="F11" s="4"/>
      <c r="G11" s="4"/>
      <c r="H11" s="6"/>
      <c r="I11" s="5"/>
    </row>
    <row r="12" spans="1:9" ht="15" thickTop="1">
      <c r="A12" s="53" t="s">
        <v>9</v>
      </c>
      <c r="B12" s="54"/>
      <c r="C12" s="55" t="s">
        <v>0</v>
      </c>
      <c r="D12" s="129">
        <v>0</v>
      </c>
      <c r="E12" s="9"/>
      <c r="F12" s="70" t="s">
        <v>25</v>
      </c>
      <c r="G12" s="55"/>
      <c r="H12" s="71" t="s">
        <v>24</v>
      </c>
      <c r="I12" s="132">
        <f>C48</f>
        <v>0</v>
      </c>
    </row>
    <row r="13" spans="1:9" ht="15">
      <c r="A13" s="56" t="s">
        <v>46</v>
      </c>
      <c r="B13" s="57"/>
      <c r="C13" s="58" t="s">
        <v>0</v>
      </c>
      <c r="D13" s="130">
        <f>D14</f>
        <v>0</v>
      </c>
      <c r="E13" s="9"/>
      <c r="F13" s="72" t="s">
        <v>28</v>
      </c>
      <c r="G13" s="73"/>
      <c r="H13" s="73" t="s">
        <v>24</v>
      </c>
      <c r="I13" s="133">
        <f>C52+D26</f>
        <v>0</v>
      </c>
    </row>
    <row r="14" spans="1:9" ht="15">
      <c r="A14" s="56" t="s">
        <v>68</v>
      </c>
      <c r="B14" s="57"/>
      <c r="C14" s="58" t="s">
        <v>0</v>
      </c>
      <c r="D14" s="130">
        <f>D12</f>
        <v>0</v>
      </c>
      <c r="E14" s="9"/>
      <c r="F14" s="72" t="s">
        <v>41</v>
      </c>
      <c r="G14" s="73"/>
      <c r="H14" s="73" t="s">
        <v>24</v>
      </c>
      <c r="I14" s="133">
        <f>C58+D27</f>
        <v>0</v>
      </c>
    </row>
    <row r="15" spans="1:9" ht="15">
      <c r="A15" s="56" t="s">
        <v>63</v>
      </c>
      <c r="B15" s="57"/>
      <c r="C15" s="58" t="s">
        <v>0</v>
      </c>
      <c r="D15" s="130">
        <v>0</v>
      </c>
      <c r="E15" s="9"/>
      <c r="F15" s="72" t="s">
        <v>29</v>
      </c>
      <c r="G15" s="73"/>
      <c r="H15" s="73" t="s">
        <v>24</v>
      </c>
      <c r="I15" s="133">
        <f>C65+D28</f>
        <v>0</v>
      </c>
    </row>
    <row r="16" spans="1:9" ht="15">
      <c r="A16" s="56" t="s">
        <v>10</v>
      </c>
      <c r="B16" s="57"/>
      <c r="C16" s="58" t="s">
        <v>0</v>
      </c>
      <c r="D16" s="130">
        <v>0</v>
      </c>
      <c r="E16" s="9"/>
      <c r="F16" s="72" t="s">
        <v>30</v>
      </c>
      <c r="G16" s="73"/>
      <c r="H16" s="73" t="s">
        <v>24</v>
      </c>
      <c r="I16" s="133">
        <f>(C71+D34)*2</f>
        <v>0</v>
      </c>
    </row>
    <row r="17" spans="1:14" ht="15" thickBot="1">
      <c r="A17" s="56" t="s">
        <v>69</v>
      </c>
      <c r="B17" s="57"/>
      <c r="C17" s="58" t="s">
        <v>0</v>
      </c>
      <c r="D17" s="130">
        <f>D19</f>
        <v>0</v>
      </c>
      <c r="E17" s="9"/>
      <c r="F17" s="74" t="s">
        <v>26</v>
      </c>
      <c r="G17" s="75"/>
      <c r="H17" s="75" t="s">
        <v>24</v>
      </c>
      <c r="I17" s="134">
        <f>I12+(I13+I14+I15)*2+I16</f>
        <v>0</v>
      </c>
      <c r="K17" s="30"/>
      <c r="L17" s="39"/>
      <c r="M17" s="30"/>
      <c r="N17" s="47"/>
    </row>
    <row r="18" spans="1:13" ht="16.5" thickBot="1" thickTop="1">
      <c r="A18" s="56" t="s">
        <v>48</v>
      </c>
      <c r="B18" s="57"/>
      <c r="C18" s="58" t="s">
        <v>0</v>
      </c>
      <c r="D18" s="130">
        <f>D17</f>
        <v>0</v>
      </c>
      <c r="E18" s="9"/>
      <c r="F18" s="76"/>
      <c r="G18" s="77"/>
      <c r="H18" s="164" t="str">
        <f>IF(I17&gt;19,"FÖR STOR!",IF(I17&lt;17,"FÖR LITEN!","Korrekt"))</f>
        <v>FÖR LITEN!</v>
      </c>
      <c r="I18" s="165"/>
      <c r="J18" s="8"/>
      <c r="K18" s="44"/>
      <c r="L18" s="45"/>
      <c r="M18" s="45"/>
    </row>
    <row r="19" spans="1:9" ht="15.75" thickBot="1" thickTop="1">
      <c r="A19" s="56" t="s">
        <v>11</v>
      </c>
      <c r="B19" s="57"/>
      <c r="C19" s="58" t="s">
        <v>0</v>
      </c>
      <c r="D19" s="130">
        <f>D16</f>
        <v>0</v>
      </c>
      <c r="E19" s="9"/>
      <c r="F19" s="78"/>
      <c r="G19" s="78"/>
      <c r="H19" s="78"/>
      <c r="I19" s="78"/>
    </row>
    <row r="20" spans="1:9" ht="15" thickTop="1">
      <c r="A20" s="59" t="s">
        <v>60</v>
      </c>
      <c r="B20" s="60"/>
      <c r="C20" s="58" t="s">
        <v>0</v>
      </c>
      <c r="D20" s="130">
        <v>0</v>
      </c>
      <c r="E20" s="9"/>
      <c r="F20" s="79" t="s">
        <v>27</v>
      </c>
      <c r="G20" s="80"/>
      <c r="H20" s="81" t="s">
        <v>1</v>
      </c>
      <c r="I20" s="136">
        <v>200</v>
      </c>
    </row>
    <row r="21" spans="1:9" ht="15.75" thickBot="1">
      <c r="A21" s="59" t="s">
        <v>61</v>
      </c>
      <c r="B21" s="60"/>
      <c r="C21" s="58" t="s">
        <v>0</v>
      </c>
      <c r="D21" s="130">
        <v>0</v>
      </c>
      <c r="E21" s="9"/>
      <c r="F21" s="82"/>
      <c r="G21" s="83"/>
      <c r="H21" s="160" t="str">
        <f>IF(I20&lt;200,"FÖR LÄTT!","Korrekt")</f>
        <v>Korrekt</v>
      </c>
      <c r="I21" s="161"/>
    </row>
    <row r="22" spans="1:9" ht="15.75" thickBot="1" thickTop="1">
      <c r="A22" s="59" t="s">
        <v>62</v>
      </c>
      <c r="B22" s="60"/>
      <c r="C22" s="58" t="s">
        <v>0</v>
      </c>
      <c r="D22" s="130">
        <v>0</v>
      </c>
      <c r="E22" s="9"/>
      <c r="F22" s="78"/>
      <c r="G22" s="78"/>
      <c r="H22" s="78"/>
      <c r="I22" s="78"/>
    </row>
    <row r="23" spans="1:9" ht="15" thickTop="1">
      <c r="A23" s="61" t="s">
        <v>49</v>
      </c>
      <c r="B23" s="60"/>
      <c r="C23" s="62" t="s">
        <v>23</v>
      </c>
      <c r="D23" s="131">
        <f>DEGREES(C54)</f>
        <v>0</v>
      </c>
      <c r="E23" s="9"/>
      <c r="F23" s="79" t="s">
        <v>70</v>
      </c>
      <c r="G23" s="80"/>
      <c r="H23" s="81" t="s">
        <v>1</v>
      </c>
      <c r="I23" s="136">
        <v>30</v>
      </c>
    </row>
    <row r="24" spans="1:9" ht="15.75" thickBot="1">
      <c r="A24" s="61" t="s">
        <v>50</v>
      </c>
      <c r="B24" s="60"/>
      <c r="C24" s="62" t="s">
        <v>23</v>
      </c>
      <c r="D24" s="131">
        <f>DEGREES(C61)</f>
        <v>0</v>
      </c>
      <c r="E24" s="9"/>
      <c r="F24" s="82"/>
      <c r="G24" s="83"/>
      <c r="H24" s="160" t="str">
        <f>IF(I23&gt;30,"FÖR TUNG!","Korrekt")</f>
        <v>Korrekt</v>
      </c>
      <c r="I24" s="161"/>
    </row>
    <row r="25" spans="1:9" ht="15" thickTop="1">
      <c r="A25" s="61" t="s">
        <v>14</v>
      </c>
      <c r="B25" s="60"/>
      <c r="C25" s="62" t="s">
        <v>23</v>
      </c>
      <c r="D25" s="131">
        <f>DEGREES(C68)</f>
        <v>0</v>
      </c>
      <c r="E25" s="9"/>
      <c r="F25" s="78"/>
      <c r="G25" s="78"/>
      <c r="H25" s="78"/>
      <c r="I25" s="78"/>
    </row>
    <row r="26" spans="1:9" ht="15">
      <c r="A26" s="64" t="s">
        <v>51</v>
      </c>
      <c r="B26" s="57"/>
      <c r="C26" s="58" t="s">
        <v>24</v>
      </c>
      <c r="D26" s="63">
        <f>C53*COS(C54)</f>
        <v>0</v>
      </c>
      <c r="E26" s="9"/>
      <c r="F26" s="138"/>
      <c r="G26" s="138"/>
      <c r="H26" s="138"/>
      <c r="I26" s="144"/>
    </row>
    <row r="27" spans="1:9" ht="15.75">
      <c r="A27" s="64" t="s">
        <v>52</v>
      </c>
      <c r="B27" s="57"/>
      <c r="C27" s="58" t="s">
        <v>24</v>
      </c>
      <c r="D27" s="63">
        <f>C59*COS(C61)</f>
        <v>0</v>
      </c>
      <c r="E27" s="9"/>
      <c r="F27" s="138"/>
      <c r="G27" s="138"/>
      <c r="H27" s="166"/>
      <c r="I27" s="166"/>
    </row>
    <row r="28" spans="1:5" ht="15">
      <c r="A28" s="64" t="s">
        <v>31</v>
      </c>
      <c r="B28" s="57"/>
      <c r="C28" s="58" t="s">
        <v>24</v>
      </c>
      <c r="D28" s="63">
        <f>C66*COS(C68)</f>
        <v>0</v>
      </c>
      <c r="E28" s="9"/>
    </row>
    <row r="29" spans="1:5" ht="15">
      <c r="A29" s="56" t="s">
        <v>17</v>
      </c>
      <c r="B29" s="57"/>
      <c r="C29" s="58" t="s">
        <v>0</v>
      </c>
      <c r="D29" s="130">
        <v>0</v>
      </c>
      <c r="E29" s="9"/>
    </row>
    <row r="30" spans="1:5" ht="15">
      <c r="A30" s="56" t="s">
        <v>18</v>
      </c>
      <c r="B30" s="57"/>
      <c r="C30" s="58" t="s">
        <v>0</v>
      </c>
      <c r="D30" s="130">
        <v>0</v>
      </c>
      <c r="E30" s="9"/>
    </row>
    <row r="31" spans="1:5" ht="15">
      <c r="A31" s="56" t="s">
        <v>19</v>
      </c>
      <c r="B31" s="57"/>
      <c r="C31" s="58" t="s">
        <v>0</v>
      </c>
      <c r="D31" s="130">
        <f>D30</f>
        <v>0</v>
      </c>
      <c r="E31" s="9"/>
    </row>
    <row r="32" spans="1:9" ht="14.25" customHeight="1">
      <c r="A32" s="56" t="s">
        <v>20</v>
      </c>
      <c r="B32" s="57"/>
      <c r="C32" s="58" t="s">
        <v>0</v>
      </c>
      <c r="D32" s="130">
        <v>0</v>
      </c>
      <c r="E32" s="9"/>
      <c r="F32" s="14"/>
      <c r="G32" s="14"/>
      <c r="H32" s="14"/>
      <c r="I32" s="14"/>
    </row>
    <row r="33" spans="1:9" ht="15">
      <c r="A33" s="59" t="s">
        <v>40</v>
      </c>
      <c r="B33" s="60"/>
      <c r="C33" s="62" t="s">
        <v>23</v>
      </c>
      <c r="D33" s="131">
        <f>DEGREES(C73)</f>
        <v>0</v>
      </c>
      <c r="E33" s="9"/>
      <c r="F33" s="14"/>
      <c r="G33" s="17"/>
      <c r="H33" s="14"/>
      <c r="I33" s="14"/>
    </row>
    <row r="34" spans="1:9" ht="15.75" thickBot="1">
      <c r="A34" s="150" t="s">
        <v>22</v>
      </c>
      <c r="B34" s="65"/>
      <c r="C34" s="66" t="s">
        <v>24</v>
      </c>
      <c r="D34" s="67">
        <f>C72*COS(C73)</f>
        <v>0</v>
      </c>
      <c r="E34" s="9"/>
      <c r="F34" s="11"/>
      <c r="G34" s="11"/>
      <c r="H34" s="11"/>
      <c r="I34" s="14"/>
    </row>
    <row r="35" spans="1:8" ht="15" thickTop="1">
      <c r="A35" s="2"/>
      <c r="B35" s="2"/>
      <c r="C35" s="8"/>
      <c r="D35" s="7"/>
      <c r="E35" s="7"/>
      <c r="F35" s="5"/>
      <c r="G35" s="5"/>
      <c r="H35" s="5"/>
    </row>
    <row r="36" spans="1:8" ht="14.25">
      <c r="A36" s="2"/>
      <c r="B36" s="2"/>
      <c r="D36" s="7"/>
      <c r="E36" s="7"/>
      <c r="F36" s="5"/>
      <c r="G36" s="5"/>
      <c r="H36" s="5"/>
    </row>
    <row r="37" spans="1:8" ht="13.5">
      <c r="A37" s="2"/>
      <c r="B37" s="2"/>
      <c r="D37" s="7"/>
      <c r="E37" s="7"/>
      <c r="F37" s="5"/>
      <c r="G37" s="5"/>
      <c r="H37" s="5"/>
    </row>
    <row r="38" spans="1:8" ht="106.5" customHeight="1">
      <c r="A38" s="2"/>
      <c r="B38" s="2"/>
      <c r="D38" s="7"/>
      <c r="E38" s="7"/>
      <c r="F38" s="5"/>
      <c r="G38" s="5"/>
      <c r="H38" s="5"/>
    </row>
    <row r="39" spans="1:8" ht="17.25">
      <c r="A39" s="2"/>
      <c r="B39" s="18" t="s">
        <v>33</v>
      </c>
      <c r="C39" s="19"/>
      <c r="D39" s="20"/>
      <c r="E39" s="20"/>
      <c r="F39" s="21"/>
      <c r="G39" s="21"/>
      <c r="H39" s="151" t="s">
        <v>65</v>
      </c>
    </row>
    <row r="40" spans="1:8" ht="14.25" thickBot="1">
      <c r="A40" s="2"/>
      <c r="B40" s="2"/>
      <c r="D40" s="7"/>
      <c r="E40" s="7"/>
      <c r="F40" s="5"/>
      <c r="G40" s="5"/>
      <c r="H40" s="5"/>
    </row>
    <row r="41" spans="1:8" ht="48" thickTop="1">
      <c r="A41" s="89" t="s">
        <v>66</v>
      </c>
      <c r="B41" s="34"/>
      <c r="C41" s="43"/>
      <c r="D41" s="48">
        <v>1</v>
      </c>
      <c r="E41" s="7"/>
      <c r="F41" s="5"/>
      <c r="G41" s="5"/>
      <c r="H41" s="5"/>
    </row>
    <row r="42" spans="1:8" ht="13.5">
      <c r="A42" s="13" t="s">
        <v>15</v>
      </c>
      <c r="B42" s="35"/>
      <c r="C42" s="41" t="s">
        <v>34</v>
      </c>
      <c r="D42" s="42">
        <v>0</v>
      </c>
      <c r="E42" s="7"/>
      <c r="F42" s="5"/>
      <c r="G42" s="5"/>
      <c r="H42" s="5"/>
    </row>
    <row r="43" spans="1:8" ht="13.5">
      <c r="A43" s="40" t="s">
        <v>16</v>
      </c>
      <c r="B43" s="88"/>
      <c r="C43" s="10" t="s">
        <v>34</v>
      </c>
      <c r="D43" s="36">
        <v>0</v>
      </c>
      <c r="E43" s="7"/>
      <c r="F43" s="5"/>
      <c r="G43" s="5"/>
      <c r="H43" s="5"/>
    </row>
    <row r="44" spans="1:14" ht="13.5">
      <c r="A44" s="13" t="s">
        <v>31</v>
      </c>
      <c r="B44" s="88"/>
      <c r="C44" s="10" t="s">
        <v>34</v>
      </c>
      <c r="D44" s="36">
        <v>0</v>
      </c>
      <c r="E44" s="7"/>
      <c r="F44" s="5"/>
      <c r="G44" s="5"/>
      <c r="H44" s="5"/>
      <c r="K44" s="14"/>
      <c r="L44" s="14"/>
      <c r="M44" s="14"/>
      <c r="N44" s="14"/>
    </row>
    <row r="45" spans="1:8" ht="14.25" thickBot="1">
      <c r="A45" s="15" t="s">
        <v>22</v>
      </c>
      <c r="B45" s="38"/>
      <c r="C45" s="16" t="s">
        <v>34</v>
      </c>
      <c r="D45" s="37">
        <v>0</v>
      </c>
      <c r="E45" s="7"/>
      <c r="F45" s="5"/>
      <c r="G45" s="5"/>
      <c r="H45" s="5"/>
    </row>
    <row r="46" spans="1:17" ht="15" thickBot="1" thickTop="1">
      <c r="A46" s="22"/>
      <c r="B46" s="23"/>
      <c r="C46" s="24"/>
      <c r="D46" s="25"/>
      <c r="E46" s="25"/>
      <c r="F46" s="26"/>
      <c r="G46" s="30"/>
      <c r="K46" s="27"/>
      <c r="L46" s="27"/>
      <c r="M46" s="27"/>
      <c r="N46" s="27"/>
      <c r="O46" s="27"/>
      <c r="P46" s="27"/>
      <c r="Q46" s="27"/>
    </row>
    <row r="47" spans="1:17" ht="14.25" thickTop="1">
      <c r="A47" s="90" t="s">
        <v>25</v>
      </c>
      <c r="B47" s="91"/>
      <c r="C47" s="92"/>
      <c r="D47" s="23"/>
      <c r="E47" s="23"/>
      <c r="F47" s="23"/>
      <c r="G47" s="30"/>
      <c r="K47" s="27"/>
      <c r="L47" s="27"/>
      <c r="M47" s="27"/>
      <c r="N47" s="27"/>
      <c r="O47" s="27"/>
      <c r="P47" s="27"/>
      <c r="Q47" s="27"/>
    </row>
    <row r="48" spans="1:17" ht="14.25" thickBot="1">
      <c r="A48" s="93" t="s">
        <v>35</v>
      </c>
      <c r="B48" s="94" t="s">
        <v>24</v>
      </c>
      <c r="C48" s="95">
        <f>IF(D15=0,0,(D15*D16+D15/2*(D16-D17)*D15/2/C51)/10000)</f>
        <v>0</v>
      </c>
      <c r="D48" s="46"/>
      <c r="E48" s="46"/>
      <c r="F48" s="46"/>
      <c r="G48" s="30"/>
      <c r="K48" s="27"/>
      <c r="L48" s="27"/>
      <c r="M48" s="27"/>
      <c r="N48" s="27"/>
      <c r="O48" s="27"/>
      <c r="P48" s="27"/>
      <c r="Q48" s="27"/>
    </row>
    <row r="49" spans="1:17" ht="15" thickBot="1" thickTop="1">
      <c r="A49" s="46"/>
      <c r="B49" s="46"/>
      <c r="C49" s="30"/>
      <c r="D49" s="46"/>
      <c r="E49" s="46"/>
      <c r="F49" s="46"/>
      <c r="G49" s="30"/>
      <c r="K49" s="27"/>
      <c r="L49" s="27"/>
      <c r="M49" s="27"/>
      <c r="N49" s="27"/>
      <c r="O49" s="27"/>
      <c r="P49" s="27"/>
      <c r="Q49" s="27"/>
    </row>
    <row r="50" spans="1:17" ht="14.25" thickTop="1">
      <c r="A50" s="96" t="s">
        <v>55</v>
      </c>
      <c r="B50" s="97"/>
      <c r="C50" s="98"/>
      <c r="D50" s="23"/>
      <c r="E50" s="23"/>
      <c r="F50" s="23"/>
      <c r="G50" s="30"/>
      <c r="K50" s="27"/>
      <c r="L50" s="27"/>
      <c r="M50" s="27"/>
      <c r="N50" s="27"/>
      <c r="O50" s="27"/>
      <c r="P50" s="27"/>
      <c r="Q50" s="27"/>
    </row>
    <row r="51" spans="1:17" ht="13.5">
      <c r="A51" s="99" t="s">
        <v>36</v>
      </c>
      <c r="B51" s="49" t="s">
        <v>0</v>
      </c>
      <c r="C51" s="100">
        <f>(D14-D15)/2</f>
        <v>0</v>
      </c>
      <c r="D51" s="46"/>
      <c r="E51" s="46"/>
      <c r="F51" s="46"/>
      <c r="G51" s="47"/>
      <c r="K51" s="27"/>
      <c r="L51" s="27"/>
      <c r="M51" s="27"/>
      <c r="N51" s="27"/>
      <c r="O51" s="27"/>
      <c r="P51" s="27"/>
      <c r="Q51" s="27"/>
    </row>
    <row r="52" spans="1:17" ht="23.25">
      <c r="A52" s="99" t="s">
        <v>37</v>
      </c>
      <c r="B52" s="49" t="s">
        <v>24</v>
      </c>
      <c r="C52" s="100">
        <f>((D16+D17)/2*C51)/10000</f>
        <v>0</v>
      </c>
      <c r="D52" s="46"/>
      <c r="E52" s="46"/>
      <c r="F52" s="46"/>
      <c r="G52" s="47"/>
      <c r="K52" s="27"/>
      <c r="L52" s="27"/>
      <c r="M52" s="27"/>
      <c r="N52" s="27"/>
      <c r="O52" s="27"/>
      <c r="P52" s="27"/>
      <c r="Q52" s="27"/>
    </row>
    <row r="53" spans="1:17" ht="23.25">
      <c r="A53" s="99" t="s">
        <v>38</v>
      </c>
      <c r="B53" s="49" t="s">
        <v>24</v>
      </c>
      <c r="C53" s="100">
        <f>D42*D41</f>
        <v>0</v>
      </c>
      <c r="D53" s="46"/>
      <c r="E53" s="46"/>
      <c r="F53" s="46"/>
      <c r="G53" s="47"/>
      <c r="K53" s="27"/>
      <c r="L53" s="27"/>
      <c r="M53" s="27"/>
      <c r="N53" s="27"/>
      <c r="O53" s="27"/>
      <c r="P53" s="27"/>
      <c r="Q53" s="27"/>
    </row>
    <row r="54" spans="1:17" ht="24" thickBot="1">
      <c r="A54" s="101" t="s">
        <v>12</v>
      </c>
      <c r="B54" s="102" t="s">
        <v>5</v>
      </c>
      <c r="C54" s="103">
        <f>IF(C51=0,0,ATAN(D20/C51))</f>
        <v>0</v>
      </c>
      <c r="D54" s="46"/>
      <c r="E54" s="46"/>
      <c r="F54" s="46"/>
      <c r="G54" s="47"/>
      <c r="K54" s="27"/>
      <c r="L54" s="27"/>
      <c r="M54" s="27"/>
      <c r="N54" s="27"/>
      <c r="O54" s="27"/>
      <c r="P54" s="27"/>
      <c r="Q54" s="27"/>
    </row>
    <row r="55" spans="1:17" ht="15" thickBot="1" thickTop="1">
      <c r="A55" s="46"/>
      <c r="B55" s="46"/>
      <c r="C55" s="47"/>
      <c r="D55" s="46"/>
      <c r="E55" s="46"/>
      <c r="F55" s="46"/>
      <c r="G55" s="47"/>
      <c r="K55" s="27"/>
      <c r="L55" s="27"/>
      <c r="M55" s="27"/>
      <c r="N55" s="27"/>
      <c r="O55" s="27"/>
      <c r="P55" s="27"/>
      <c r="Q55" s="27"/>
    </row>
    <row r="56" spans="1:17" ht="14.25" thickTop="1">
      <c r="A56" s="104" t="s">
        <v>56</v>
      </c>
      <c r="B56" s="105"/>
      <c r="C56" s="106"/>
      <c r="D56" s="46"/>
      <c r="E56" s="46"/>
      <c r="F56" s="46"/>
      <c r="G56" s="28"/>
      <c r="H56" s="28"/>
      <c r="I56" s="30"/>
      <c r="K56" s="27"/>
      <c r="L56" s="27"/>
      <c r="M56" s="27"/>
      <c r="N56" s="27"/>
      <c r="O56" s="27"/>
      <c r="P56" s="27"/>
      <c r="Q56" s="27"/>
    </row>
    <row r="57" spans="1:17" ht="13.5">
      <c r="A57" s="107" t="s">
        <v>36</v>
      </c>
      <c r="B57" s="50" t="s">
        <v>0</v>
      </c>
      <c r="C57" s="108">
        <f>(D13-D14)/2</f>
        <v>0</v>
      </c>
      <c r="D57" s="46"/>
      <c r="E57" s="46"/>
      <c r="F57" s="46"/>
      <c r="G57" s="28"/>
      <c r="H57" s="28"/>
      <c r="I57" s="30"/>
      <c r="K57" s="27"/>
      <c r="L57" s="27"/>
      <c r="M57" s="27"/>
      <c r="N57" s="27"/>
      <c r="O57" s="27"/>
      <c r="P57" s="27"/>
      <c r="Q57" s="27"/>
    </row>
    <row r="58" spans="1:17" ht="23.25">
      <c r="A58" s="107" t="s">
        <v>37</v>
      </c>
      <c r="B58" s="50" t="s">
        <v>24</v>
      </c>
      <c r="C58" s="108">
        <f>((D17+D18)/2*C57)/10000</f>
        <v>0</v>
      </c>
      <c r="D58" s="46"/>
      <c r="E58" s="46"/>
      <c r="F58" s="46"/>
      <c r="G58" s="29"/>
      <c r="H58" s="29"/>
      <c r="I58" s="47"/>
      <c r="K58" s="27"/>
      <c r="L58" s="27"/>
      <c r="M58" s="27"/>
      <c r="N58" s="27"/>
      <c r="O58" s="27"/>
      <c r="P58" s="27"/>
      <c r="Q58" s="27"/>
    </row>
    <row r="59" spans="1:17" ht="23.25">
      <c r="A59" s="107" t="s">
        <v>38</v>
      </c>
      <c r="B59" s="50" t="s">
        <v>24</v>
      </c>
      <c r="C59" s="108">
        <f>D43*D41</f>
        <v>0</v>
      </c>
      <c r="D59" s="46"/>
      <c r="E59" s="46"/>
      <c r="F59" s="46"/>
      <c r="G59" s="29"/>
      <c r="H59" s="29"/>
      <c r="I59" s="47"/>
      <c r="K59" s="27"/>
      <c r="L59" s="27"/>
      <c r="M59" s="27"/>
      <c r="N59" s="27"/>
      <c r="O59" s="27"/>
      <c r="P59" s="27"/>
      <c r="Q59" s="27"/>
    </row>
    <row r="60" spans="1:17" ht="34.5">
      <c r="A60" s="107" t="s">
        <v>44</v>
      </c>
      <c r="B60" s="50" t="s">
        <v>0</v>
      </c>
      <c r="C60" s="108">
        <f>C57*TAN(C54)+D21/COS(C54)</f>
        <v>0</v>
      </c>
      <c r="D60" s="46"/>
      <c r="E60" s="46"/>
      <c r="F60" s="46"/>
      <c r="G60" s="29"/>
      <c r="H60" s="29"/>
      <c r="I60" s="47"/>
      <c r="K60" s="27"/>
      <c r="L60" s="27"/>
      <c r="M60" s="27"/>
      <c r="N60" s="27"/>
      <c r="O60" s="27"/>
      <c r="P60" s="27"/>
      <c r="Q60" s="27"/>
    </row>
    <row r="61" spans="1:17" ht="24" thickBot="1">
      <c r="A61" s="109" t="s">
        <v>13</v>
      </c>
      <c r="B61" s="110" t="s">
        <v>5</v>
      </c>
      <c r="C61" s="111">
        <f>IF(C57=0,0,ATAN(C60/C57))</f>
        <v>0</v>
      </c>
      <c r="D61" s="46"/>
      <c r="E61" s="46"/>
      <c r="F61" s="46"/>
      <c r="G61" s="29"/>
      <c r="H61" s="29"/>
      <c r="I61" s="47"/>
      <c r="K61" s="27"/>
      <c r="L61" s="27"/>
      <c r="M61" s="27"/>
      <c r="N61" s="27"/>
      <c r="O61" s="27"/>
      <c r="P61" s="27"/>
      <c r="Q61" s="27"/>
    </row>
    <row r="62" spans="1:17" ht="15" thickBot="1" thickTop="1">
      <c r="A62" s="46"/>
      <c r="B62" s="46"/>
      <c r="C62" s="47"/>
      <c r="D62" s="46"/>
      <c r="E62" s="46"/>
      <c r="F62" s="46"/>
      <c r="G62" s="29"/>
      <c r="H62" s="29"/>
      <c r="I62" s="47"/>
      <c r="K62" s="27"/>
      <c r="L62" s="27"/>
      <c r="M62" s="27"/>
      <c r="N62" s="27"/>
      <c r="O62" s="27"/>
      <c r="P62" s="27"/>
      <c r="Q62" s="27"/>
    </row>
    <row r="63" spans="1:17" ht="24" thickTop="1">
      <c r="A63" s="112" t="s">
        <v>57</v>
      </c>
      <c r="B63" s="113"/>
      <c r="C63" s="114"/>
      <c r="D63" s="46"/>
      <c r="E63" s="46"/>
      <c r="F63" s="46"/>
      <c r="G63" s="29"/>
      <c r="H63" s="29"/>
      <c r="I63" s="47"/>
      <c r="K63" s="27"/>
      <c r="L63" s="27"/>
      <c r="M63" s="27"/>
      <c r="N63" s="27"/>
      <c r="O63" s="27"/>
      <c r="P63" s="27"/>
      <c r="Q63" s="27"/>
    </row>
    <row r="64" spans="1:17" ht="13.5">
      <c r="A64" s="115" t="s">
        <v>36</v>
      </c>
      <c r="B64" s="51" t="s">
        <v>0</v>
      </c>
      <c r="C64" s="116">
        <f>(D12-D13)/2</f>
        <v>0</v>
      </c>
      <c r="D64" s="46"/>
      <c r="E64" s="46"/>
      <c r="F64" s="46"/>
      <c r="G64" s="29"/>
      <c r="H64" s="29"/>
      <c r="I64" s="30"/>
      <c r="K64" s="27"/>
      <c r="L64" s="27"/>
      <c r="M64" s="27"/>
      <c r="N64" s="27"/>
      <c r="O64" s="27"/>
      <c r="P64" s="27"/>
      <c r="Q64" s="27"/>
    </row>
    <row r="65" spans="1:17" ht="23.25">
      <c r="A65" s="115" t="s">
        <v>37</v>
      </c>
      <c r="B65" s="51" t="s">
        <v>24</v>
      </c>
      <c r="C65" s="116">
        <f>(D18+D19)/2*C64/10000</f>
        <v>0</v>
      </c>
      <c r="D65" s="46"/>
      <c r="E65" s="46"/>
      <c r="F65" s="46"/>
      <c r="G65" s="29"/>
      <c r="H65" s="29"/>
      <c r="I65" s="30"/>
      <c r="K65" s="27"/>
      <c r="L65" s="27"/>
      <c r="M65" s="27"/>
      <c r="N65" s="27"/>
      <c r="O65" s="27"/>
      <c r="P65" s="27"/>
      <c r="Q65" s="27"/>
    </row>
    <row r="66" spans="1:17" ht="23.25">
      <c r="A66" s="115" t="s">
        <v>39</v>
      </c>
      <c r="B66" s="51" t="s">
        <v>24</v>
      </c>
      <c r="C66" s="116">
        <f>D44*D41</f>
        <v>0</v>
      </c>
      <c r="D66" s="46"/>
      <c r="E66" s="46"/>
      <c r="F66" s="46"/>
      <c r="G66" s="29"/>
      <c r="H66" s="29"/>
      <c r="I66" s="31"/>
      <c r="K66" s="27"/>
      <c r="L66" s="27"/>
      <c r="M66" s="27"/>
      <c r="N66" s="27"/>
      <c r="O66" s="27"/>
      <c r="P66" s="27"/>
      <c r="Q66" s="27"/>
    </row>
    <row r="67" spans="1:17" ht="34.5">
      <c r="A67" s="115" t="s">
        <v>44</v>
      </c>
      <c r="B67" s="51" t="s">
        <v>0</v>
      </c>
      <c r="C67" s="116">
        <f>C64*TAN(C61)+D22/COS(C61)</f>
        <v>0</v>
      </c>
      <c r="D67" s="46"/>
      <c r="E67" s="46"/>
      <c r="F67" s="46"/>
      <c r="G67" s="29"/>
      <c r="H67" s="29"/>
      <c r="I67" s="31"/>
      <c r="K67" s="27"/>
      <c r="L67" s="27"/>
      <c r="M67" s="27"/>
      <c r="N67" s="27"/>
      <c r="O67" s="27"/>
      <c r="P67" s="27"/>
      <c r="Q67" s="27"/>
    </row>
    <row r="68" spans="1:17" ht="24" thickBot="1">
      <c r="A68" s="117" t="s">
        <v>14</v>
      </c>
      <c r="B68" s="118" t="s">
        <v>5</v>
      </c>
      <c r="C68" s="119">
        <f>IF(C64=0,0,ATAN(C67/C64))</f>
        <v>0</v>
      </c>
      <c r="D68" s="46"/>
      <c r="E68" s="46"/>
      <c r="F68" s="46"/>
      <c r="G68" s="29"/>
      <c r="H68" s="29"/>
      <c r="I68" s="31"/>
      <c r="K68" s="27"/>
      <c r="L68" s="27"/>
      <c r="M68" s="27"/>
      <c r="N68" s="27"/>
      <c r="O68" s="27"/>
      <c r="P68" s="27"/>
      <c r="Q68" s="27"/>
    </row>
    <row r="69" spans="1:17" ht="15" thickBot="1" thickTop="1">
      <c r="A69" s="29"/>
      <c r="B69" s="29"/>
      <c r="C69" s="47"/>
      <c r="D69" s="46"/>
      <c r="E69" s="46"/>
      <c r="F69" s="46"/>
      <c r="K69" s="27"/>
      <c r="L69" s="27"/>
      <c r="M69" s="27"/>
      <c r="N69" s="27"/>
      <c r="O69" s="27"/>
      <c r="P69" s="27"/>
      <c r="Q69" s="27"/>
    </row>
    <row r="70" spans="1:17" ht="14.25" thickTop="1">
      <c r="A70" s="120" t="s">
        <v>58</v>
      </c>
      <c r="B70" s="121"/>
      <c r="C70" s="122"/>
      <c r="D70" s="33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45.75">
      <c r="A71" s="123" t="s">
        <v>42</v>
      </c>
      <c r="B71" s="52" t="s">
        <v>24</v>
      </c>
      <c r="C71" s="124">
        <f>(D30+D31)/2*D29/2/10000</f>
        <v>0</v>
      </c>
      <c r="D71" s="33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45.75">
      <c r="A72" s="123" t="s">
        <v>43</v>
      </c>
      <c r="B72" s="52" t="s">
        <v>24</v>
      </c>
      <c r="C72" s="125">
        <f>D45*D41</f>
        <v>0</v>
      </c>
      <c r="D72" s="33"/>
      <c r="E72" s="27"/>
      <c r="J72" s="27"/>
      <c r="K72" s="27"/>
      <c r="L72" s="27"/>
      <c r="M72" s="27"/>
      <c r="N72" s="27"/>
      <c r="O72" s="27"/>
      <c r="P72" s="27"/>
      <c r="Q72" s="27"/>
    </row>
    <row r="73" spans="1:17" ht="24" thickBot="1">
      <c r="A73" s="126" t="s">
        <v>40</v>
      </c>
      <c r="B73" s="127" t="s">
        <v>5</v>
      </c>
      <c r="C73" s="128">
        <f>IF(D29=0,0,ATAN(D32/(D29/2)))</f>
        <v>0</v>
      </c>
      <c r="D73" s="33"/>
      <c r="E73" s="27"/>
      <c r="J73" s="27"/>
      <c r="K73" s="27"/>
      <c r="L73" s="27"/>
      <c r="M73" s="27"/>
      <c r="N73" s="27"/>
      <c r="O73" s="27"/>
      <c r="P73" s="27"/>
      <c r="Q73" s="27"/>
    </row>
    <row r="74" spans="1:17" ht="14.25" thickTop="1">
      <c r="A74" s="32"/>
      <c r="B74" s="32"/>
      <c r="C74" s="33"/>
      <c r="D74" s="33"/>
      <c r="E74" s="27"/>
      <c r="J74" s="27"/>
      <c r="K74" s="27"/>
      <c r="L74" s="27"/>
      <c r="M74" s="27"/>
      <c r="N74" s="27"/>
      <c r="O74" s="27"/>
      <c r="P74" s="27"/>
      <c r="Q74" s="27"/>
    </row>
    <row r="75" spans="1:17" ht="13.5">
      <c r="A75" s="32"/>
      <c r="B75" s="32"/>
      <c r="C75" s="33"/>
      <c r="D75" s="33"/>
      <c r="E75" s="27"/>
      <c r="J75" s="27"/>
      <c r="K75" s="27"/>
      <c r="L75" s="27"/>
      <c r="M75" s="27"/>
      <c r="N75" s="27"/>
      <c r="O75" s="27"/>
      <c r="P75" s="27"/>
      <c r="Q75" s="27"/>
    </row>
    <row r="76" spans="1:17" ht="13.5">
      <c r="A76" s="32"/>
      <c r="B76" s="32"/>
      <c r="C76" s="33"/>
      <c r="D76" s="33"/>
      <c r="E76" s="27"/>
      <c r="F76" s="12"/>
      <c r="G76" s="12"/>
      <c r="H76" s="12"/>
      <c r="I76" s="12"/>
      <c r="J76" s="27"/>
      <c r="K76" s="27"/>
      <c r="L76" s="27"/>
      <c r="M76" s="27"/>
      <c r="N76" s="27"/>
      <c r="O76" s="27"/>
      <c r="P76" s="27"/>
      <c r="Q76" s="27"/>
    </row>
    <row r="77" spans="1:17" ht="13.5">
      <c r="A77" s="32"/>
      <c r="B77" s="32"/>
      <c r="C77" s="33"/>
      <c r="D77" s="33"/>
      <c r="E77" s="27"/>
      <c r="J77" s="27"/>
      <c r="K77" s="27"/>
      <c r="L77" s="27"/>
      <c r="M77" s="27"/>
      <c r="N77" s="27"/>
      <c r="O77" s="27"/>
      <c r="P77" s="27"/>
      <c r="Q77" s="27"/>
    </row>
    <row r="78" spans="1:17" ht="13.5">
      <c r="A78" s="32"/>
      <c r="B78" s="32"/>
      <c r="C78" s="33"/>
      <c r="D78" s="33"/>
      <c r="E78" s="27"/>
      <c r="J78" s="27"/>
      <c r="K78" s="27"/>
      <c r="L78" s="27"/>
      <c r="M78" s="27"/>
      <c r="N78" s="27"/>
      <c r="O78" s="27"/>
      <c r="P78" s="27"/>
      <c r="Q78" s="27"/>
    </row>
    <row r="79" spans="1:17" ht="13.5">
      <c r="A79" s="32"/>
      <c r="B79" s="32"/>
      <c r="C79" s="33"/>
      <c r="D79" s="33"/>
      <c r="E79" s="27"/>
      <c r="J79" s="27"/>
      <c r="K79" s="27"/>
      <c r="L79" s="27"/>
      <c r="M79" s="27"/>
      <c r="N79" s="27"/>
      <c r="O79" s="27"/>
      <c r="P79" s="27"/>
      <c r="Q79" s="27"/>
    </row>
    <row r="80" spans="1:17" ht="13.5">
      <c r="A80" s="32"/>
      <c r="B80" s="32"/>
      <c r="C80" s="33"/>
      <c r="D80" s="33"/>
      <c r="E80" s="27"/>
      <c r="J80" s="27"/>
      <c r="K80" s="27"/>
      <c r="L80" s="27"/>
      <c r="M80" s="27"/>
      <c r="N80" s="27"/>
      <c r="O80" s="27"/>
      <c r="P80" s="27"/>
      <c r="Q80" s="27"/>
    </row>
    <row r="81" spans="1:17" ht="13.5">
      <c r="A81" s="32"/>
      <c r="B81" s="32"/>
      <c r="C81" s="33"/>
      <c r="D81" s="33"/>
      <c r="E81" s="27"/>
      <c r="J81" s="27"/>
      <c r="K81" s="27"/>
      <c r="L81" s="27"/>
      <c r="M81" s="27"/>
      <c r="N81" s="27"/>
      <c r="O81" s="27"/>
      <c r="P81" s="27"/>
      <c r="Q81" s="27"/>
    </row>
    <row r="82" spans="1:17" ht="13.5">
      <c r="A82" s="32"/>
      <c r="B82" s="32"/>
      <c r="C82" s="33"/>
      <c r="D82" s="33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3.5">
      <c r="A83" s="32"/>
      <c r="B83" s="32"/>
      <c r="C83" s="33"/>
      <c r="D83" s="33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3.5">
      <c r="A84" s="32"/>
      <c r="B84" s="32"/>
      <c r="C84" s="33"/>
      <c r="D84" s="33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3.5">
      <c r="A85" s="32"/>
      <c r="B85" s="32"/>
      <c r="C85" s="33"/>
      <c r="D85" s="33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3.5">
      <c r="A86" s="32"/>
      <c r="B86" s="32"/>
      <c r="C86" s="33"/>
      <c r="D86" s="33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3.5">
      <c r="A87" s="32"/>
      <c r="B87" s="32"/>
      <c r="C87" s="33"/>
      <c r="D87" s="33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3.5">
      <c r="A88" s="32"/>
      <c r="B88" s="32"/>
      <c r="C88" s="33"/>
      <c r="D88" s="33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3.5">
      <c r="A89" s="32"/>
      <c r="B89" s="32"/>
      <c r="C89" s="33"/>
      <c r="D89" s="33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3.5">
      <c r="A90" s="32"/>
      <c r="B90" s="32"/>
      <c r="C90" s="33"/>
      <c r="D90" s="33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3.5">
      <c r="A91" s="32"/>
      <c r="B91" s="32"/>
      <c r="C91" s="33"/>
      <c r="D91" s="33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3.5">
      <c r="A92" s="32"/>
      <c r="B92" s="32"/>
      <c r="C92" s="33"/>
      <c r="D92" s="33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3.5">
      <c r="A93" s="32"/>
      <c r="B93" s="32"/>
      <c r="C93" s="33"/>
      <c r="D93" s="33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3.5">
      <c r="A94" s="32"/>
      <c r="B94" s="32"/>
      <c r="C94" s="33"/>
      <c r="D94" s="33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3.5">
      <c r="A95" s="32"/>
      <c r="B95" s="32"/>
      <c r="C95" s="33"/>
      <c r="D95" s="33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3.5">
      <c r="A96" s="32"/>
      <c r="B96" s="32"/>
      <c r="C96" s="33"/>
      <c r="D96" s="33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3.5">
      <c r="A97" s="32"/>
      <c r="B97" s="32"/>
      <c r="C97" s="33"/>
      <c r="D97" s="33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3.5">
      <c r="A98" s="32"/>
      <c r="B98" s="32"/>
      <c r="C98" s="33"/>
      <c r="D98" s="33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3.5">
      <c r="A99" s="32"/>
      <c r="B99" s="32"/>
      <c r="C99" s="33"/>
      <c r="D99" s="33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3.5">
      <c r="A100" s="32"/>
      <c r="B100" s="32"/>
      <c r="C100" s="33"/>
      <c r="D100" s="33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3.5">
      <c r="A101" s="32"/>
      <c r="B101" s="32"/>
      <c r="C101" s="33"/>
      <c r="D101" s="33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3.5">
      <c r="A102" s="32"/>
      <c r="B102" s="32"/>
      <c r="C102" s="33"/>
      <c r="D102" s="33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3.5">
      <c r="A103" s="32"/>
      <c r="B103" s="32"/>
      <c r="C103" s="33"/>
      <c r="D103" s="33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3.5">
      <c r="A104" s="32"/>
      <c r="B104" s="32"/>
      <c r="C104" s="33"/>
      <c r="D104" s="33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3.5">
      <c r="A105" s="32"/>
      <c r="B105" s="32"/>
      <c r="C105" s="33"/>
      <c r="D105" s="33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3.5">
      <c r="A106" s="32"/>
      <c r="B106" s="32"/>
      <c r="C106" s="33"/>
      <c r="D106" s="33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3.5">
      <c r="A107" s="32"/>
      <c r="B107" s="32"/>
      <c r="C107" s="33"/>
      <c r="D107" s="33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3.5">
      <c r="A108" s="32"/>
      <c r="B108" s="32"/>
      <c r="C108" s="33"/>
      <c r="D108" s="33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3.5">
      <c r="A109" s="32"/>
      <c r="B109" s="32"/>
      <c r="C109" s="33"/>
      <c r="D109" s="33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3.5">
      <c r="A110" s="32"/>
      <c r="B110" s="32"/>
      <c r="C110" s="33"/>
      <c r="D110" s="33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3.5">
      <c r="A111" s="32"/>
      <c r="B111" s="32"/>
      <c r="C111" s="33"/>
      <c r="D111" s="33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3:4" ht="13.5">
      <c r="C112" s="8"/>
      <c r="D112" s="8"/>
    </row>
    <row r="113" spans="3:4" ht="13.5">
      <c r="C113" s="8"/>
      <c r="D113" s="8"/>
    </row>
    <row r="114" spans="3:4" ht="13.5">
      <c r="C114" s="8"/>
      <c r="D114" s="8"/>
    </row>
    <row r="115" spans="3:4" ht="13.5">
      <c r="C115" s="8"/>
      <c r="D115" s="8"/>
    </row>
    <row r="116" spans="3:4" ht="13.5">
      <c r="C116" s="8"/>
      <c r="D116" s="8"/>
    </row>
    <row r="117" spans="3:4" ht="13.5">
      <c r="C117" s="8"/>
      <c r="D117" s="8"/>
    </row>
    <row r="118" spans="3:4" ht="13.5">
      <c r="C118" s="8"/>
      <c r="D118" s="8"/>
    </row>
    <row r="119" spans="3:4" ht="13.5">
      <c r="C119" s="8"/>
      <c r="D119" s="8"/>
    </row>
    <row r="120" spans="3:4" ht="13.5">
      <c r="C120" s="8"/>
      <c r="D120" s="8"/>
    </row>
    <row r="121" spans="3:4" ht="13.5">
      <c r="C121" s="8"/>
      <c r="D121" s="8"/>
    </row>
    <row r="122" spans="3:4" ht="13.5">
      <c r="C122" s="8"/>
      <c r="D122" s="8"/>
    </row>
    <row r="123" spans="3:4" ht="13.5">
      <c r="C123" s="8"/>
      <c r="D123" s="8"/>
    </row>
    <row r="124" spans="3:4" ht="13.5">
      <c r="C124" s="8"/>
      <c r="D124" s="8"/>
    </row>
    <row r="125" spans="3:4" ht="13.5">
      <c r="C125" s="8"/>
      <c r="D125" s="8"/>
    </row>
    <row r="126" spans="3:4" ht="13.5">
      <c r="C126" s="8"/>
      <c r="D126" s="8"/>
    </row>
    <row r="127" spans="3:4" ht="13.5">
      <c r="C127" s="8"/>
      <c r="D127" s="8"/>
    </row>
    <row r="128" spans="3:4" ht="13.5">
      <c r="C128" s="8"/>
      <c r="D128" s="8"/>
    </row>
    <row r="129" spans="3:4" ht="13.5">
      <c r="C129" s="8"/>
      <c r="D129" s="8"/>
    </row>
    <row r="130" spans="3:4" ht="13.5">
      <c r="C130" s="8"/>
      <c r="D130" s="8"/>
    </row>
    <row r="131" spans="3:4" ht="13.5">
      <c r="C131" s="8"/>
      <c r="D131" s="8"/>
    </row>
    <row r="132" spans="3:4" ht="13.5">
      <c r="C132" s="8"/>
      <c r="D132" s="8"/>
    </row>
    <row r="133" spans="3:4" ht="13.5">
      <c r="C133" s="8"/>
      <c r="D133" s="8"/>
    </row>
    <row r="134" spans="3:4" ht="13.5">
      <c r="C134" s="8"/>
      <c r="D134" s="8"/>
    </row>
    <row r="135" spans="3:4" ht="13.5">
      <c r="C135" s="8"/>
      <c r="D135" s="8"/>
    </row>
    <row r="136" spans="3:4" ht="13.5">
      <c r="C136" s="8"/>
      <c r="D136" s="8"/>
    </row>
    <row r="137" spans="3:4" ht="13.5">
      <c r="C137" s="8"/>
      <c r="D137" s="8"/>
    </row>
    <row r="138" spans="3:4" ht="13.5">
      <c r="C138" s="8"/>
      <c r="D138" s="8"/>
    </row>
    <row r="139" spans="3:4" ht="13.5">
      <c r="C139" s="8"/>
      <c r="D139" s="8"/>
    </row>
    <row r="140" spans="3:4" ht="13.5">
      <c r="C140" s="8"/>
      <c r="D140" s="8"/>
    </row>
    <row r="141" spans="3:4" ht="13.5">
      <c r="C141" s="8"/>
      <c r="D141" s="8"/>
    </row>
    <row r="142" spans="3:4" ht="13.5">
      <c r="C142" s="8"/>
      <c r="D142" s="8"/>
    </row>
    <row r="143" spans="3:4" ht="13.5">
      <c r="C143" s="8"/>
      <c r="D143" s="8"/>
    </row>
    <row r="144" spans="3:4" ht="13.5">
      <c r="C144" s="8"/>
      <c r="D144" s="8"/>
    </row>
    <row r="145" spans="3:4" ht="13.5">
      <c r="C145" s="8"/>
      <c r="D145" s="8"/>
    </row>
    <row r="146" spans="3:4" ht="13.5">
      <c r="C146" s="8"/>
      <c r="D146" s="8"/>
    </row>
    <row r="147" spans="3:4" ht="13.5">
      <c r="C147" s="8"/>
      <c r="D147" s="8"/>
    </row>
    <row r="148" spans="3:4" ht="13.5">
      <c r="C148" s="8"/>
      <c r="D148" s="8"/>
    </row>
    <row r="149" spans="3:4" ht="13.5">
      <c r="C149" s="8"/>
      <c r="D149" s="8"/>
    </row>
    <row r="150" spans="3:4" ht="13.5">
      <c r="C150" s="8"/>
      <c r="D150" s="8"/>
    </row>
  </sheetData>
  <sheetProtection selectLockedCells="1"/>
  <mergeCells count="9">
    <mergeCell ref="F10:H10"/>
    <mergeCell ref="F7:H7"/>
    <mergeCell ref="F6:H6"/>
    <mergeCell ref="F8:H8"/>
    <mergeCell ref="F9:H9"/>
    <mergeCell ref="H27:I27"/>
    <mergeCell ref="H21:I21"/>
    <mergeCell ref="H24:I24"/>
    <mergeCell ref="H18:I18"/>
  </mergeCells>
  <conditionalFormatting sqref="H18:I18">
    <cfRule type="cellIs" priority="1" dxfId="25" operator="equal" stopIfTrue="1">
      <formula>"OVER LIMIT!"</formula>
    </cfRule>
    <cfRule type="cellIs" priority="2" dxfId="0" operator="equal" stopIfTrue="1">
      <formula>"Normal"</formula>
    </cfRule>
    <cfRule type="cellIs" priority="3" dxfId="2" operator="equal" stopIfTrue="1">
      <formula>"BELOW LIMIT!"</formula>
    </cfRule>
  </conditionalFormatting>
  <conditionalFormatting sqref="H21:I21">
    <cfRule type="cellIs" priority="4" dxfId="2" operator="equal" stopIfTrue="1">
      <formula>"TOO LIGHT!"</formula>
    </cfRule>
    <cfRule type="cellIs" priority="5" dxfId="0" operator="equal" stopIfTrue="1">
      <formula>"Normal"</formula>
    </cfRule>
  </conditionalFormatting>
  <conditionalFormatting sqref="H27:I27">
    <cfRule type="cellIs" priority="6" dxfId="26" operator="equal" stopIfTrue="1">
      <formula>"TOO SMALL!"</formula>
    </cfRule>
    <cfRule type="cellIs" priority="7" dxfId="0" operator="equal" stopIfTrue="1">
      <formula>"Normal"</formula>
    </cfRule>
  </conditionalFormatting>
  <conditionalFormatting sqref="H24:I24">
    <cfRule type="cellIs" priority="8" dxfId="27" operator="equal" stopIfTrue="1">
      <formula>"TOO HEAVY!"</formula>
    </cfRule>
    <cfRule type="cellIs" priority="9" dxfId="0" operator="equal" stopIfTrue="1">
      <formula>"Normal"</formula>
    </cfRule>
  </conditionalFormatting>
  <printOptions/>
  <pageMargins left="0.75" right="0.75" top="0.54" bottom="1" header="0.5" footer="0.5"/>
  <pageSetup fitToHeight="1" fitToWidth="1" horizontalDpi="1200" verticalDpi="1200" orientation="portrait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0"/>
  <sheetViews>
    <sheetView zoomScalePageLayoutView="0" workbookViewId="0" topLeftCell="A1">
      <selection activeCell="F9" sqref="F9:H9"/>
    </sheetView>
  </sheetViews>
  <sheetFormatPr defaultColWidth="10.875" defaultRowHeight="12"/>
  <cols>
    <col min="1" max="1" width="14.25390625" style="1" customWidth="1"/>
    <col min="2" max="2" width="18.625" style="1" customWidth="1"/>
    <col min="3" max="3" width="9.75390625" style="2" customWidth="1"/>
    <col min="4" max="4" width="10.75390625" style="2" customWidth="1"/>
    <col min="5" max="5" width="4.375" style="2" customWidth="1"/>
    <col min="6" max="6" width="7.00390625" style="2" bestFit="1" customWidth="1"/>
    <col min="7" max="7" width="19.75390625" style="2" customWidth="1"/>
    <col min="8" max="8" width="9.75390625" style="2" customWidth="1"/>
    <col min="9" max="9" width="10.75390625" style="2" customWidth="1"/>
    <col min="10" max="10" width="18.375" style="2" customWidth="1"/>
    <col min="11" max="11" width="28.125" style="2" customWidth="1"/>
    <col min="12" max="12" width="11.75390625" style="2" customWidth="1"/>
    <col min="13" max="13" width="8.25390625" style="2" customWidth="1"/>
    <col min="14" max="14" width="7.625" style="2" customWidth="1"/>
    <col min="15" max="16384" width="10.875" style="2" customWidth="1"/>
  </cols>
  <sheetData>
    <row r="1" ht="30" customHeight="1"/>
    <row r="2" ht="13.5">
      <c r="A2" s="148"/>
    </row>
    <row r="5" spans="1:6" ht="19.5" customHeight="1">
      <c r="A5" s="2"/>
      <c r="D5" s="3" t="s">
        <v>73</v>
      </c>
      <c r="E5" s="3"/>
      <c r="F5" s="1"/>
    </row>
    <row r="6" spans="1:9" ht="15">
      <c r="A6" s="2"/>
      <c r="B6" s="2"/>
      <c r="C6" s="68" t="s">
        <v>6</v>
      </c>
      <c r="D6" s="69"/>
      <c r="E6" s="69"/>
      <c r="F6" s="154"/>
      <c r="G6" s="155"/>
      <c r="H6" s="155"/>
      <c r="I6" s="5"/>
    </row>
    <row r="7" spans="1:9" ht="15">
      <c r="A7" s="2"/>
      <c r="B7" s="2"/>
      <c r="C7" s="68" t="s">
        <v>59</v>
      </c>
      <c r="D7" s="69"/>
      <c r="E7" s="69"/>
      <c r="F7" s="152" t="s">
        <v>54</v>
      </c>
      <c r="G7" s="153"/>
      <c r="H7" s="153"/>
      <c r="I7" s="5"/>
    </row>
    <row r="8" spans="1:9" ht="15">
      <c r="A8" s="2"/>
      <c r="B8" s="2"/>
      <c r="C8" s="68" t="s">
        <v>7</v>
      </c>
      <c r="D8" s="69"/>
      <c r="E8" s="69"/>
      <c r="F8" s="154" t="s">
        <v>53</v>
      </c>
      <c r="G8" s="155"/>
      <c r="H8" s="155"/>
      <c r="I8" s="5"/>
    </row>
    <row r="9" spans="1:9" ht="15">
      <c r="A9" s="2"/>
      <c r="C9" s="68" t="s">
        <v>8</v>
      </c>
      <c r="D9" s="69"/>
      <c r="E9" s="69"/>
      <c r="F9" s="156" t="s">
        <v>81</v>
      </c>
      <c r="G9" s="157"/>
      <c r="H9" s="157"/>
      <c r="I9" s="5"/>
    </row>
    <row r="10" spans="1:9" ht="15">
      <c r="A10" s="2"/>
      <c r="C10" s="69" t="s">
        <v>67</v>
      </c>
      <c r="D10" s="69"/>
      <c r="E10" s="57"/>
      <c r="F10" s="152"/>
      <c r="G10" s="153"/>
      <c r="H10" s="153"/>
      <c r="I10" s="5"/>
    </row>
    <row r="11" spans="1:9" ht="30" customHeight="1" thickBot="1">
      <c r="A11" s="2"/>
      <c r="B11" s="2"/>
      <c r="D11" s="4"/>
      <c r="E11" s="8"/>
      <c r="F11" s="4"/>
      <c r="G11" s="4"/>
      <c r="H11" s="6"/>
      <c r="I11" s="5"/>
    </row>
    <row r="12" spans="1:9" ht="15" thickTop="1">
      <c r="A12" s="53" t="s">
        <v>9</v>
      </c>
      <c r="B12" s="54"/>
      <c r="C12" s="55" t="s">
        <v>0</v>
      </c>
      <c r="D12" s="129">
        <v>0</v>
      </c>
      <c r="E12" s="9"/>
      <c r="F12" s="70" t="s">
        <v>25</v>
      </c>
      <c r="G12" s="55"/>
      <c r="H12" s="71" t="s">
        <v>24</v>
      </c>
      <c r="I12" s="132">
        <f>C48</f>
        <v>0</v>
      </c>
    </row>
    <row r="13" spans="1:9" ht="15">
      <c r="A13" s="56" t="s">
        <v>46</v>
      </c>
      <c r="B13" s="57"/>
      <c r="C13" s="58" t="s">
        <v>0</v>
      </c>
      <c r="D13" s="130">
        <f>D14</f>
        <v>0</v>
      </c>
      <c r="E13" s="9"/>
      <c r="F13" s="72" t="s">
        <v>28</v>
      </c>
      <c r="G13" s="73"/>
      <c r="H13" s="73" t="s">
        <v>24</v>
      </c>
      <c r="I13" s="133">
        <f>C52+D26</f>
        <v>0</v>
      </c>
    </row>
    <row r="14" spans="1:9" ht="15">
      <c r="A14" s="56" t="s">
        <v>68</v>
      </c>
      <c r="B14" s="57"/>
      <c r="C14" s="58" t="s">
        <v>0</v>
      </c>
      <c r="D14" s="130">
        <f>D12</f>
        <v>0</v>
      </c>
      <c r="E14" s="9"/>
      <c r="F14" s="72" t="s">
        <v>41</v>
      </c>
      <c r="G14" s="73"/>
      <c r="H14" s="73" t="s">
        <v>24</v>
      </c>
      <c r="I14" s="133">
        <f>C58+D27</f>
        <v>0</v>
      </c>
    </row>
    <row r="15" spans="1:9" ht="15">
      <c r="A15" s="56" t="s">
        <v>63</v>
      </c>
      <c r="B15" s="57"/>
      <c r="C15" s="58" t="s">
        <v>0</v>
      </c>
      <c r="D15" s="130">
        <v>0</v>
      </c>
      <c r="E15" s="9"/>
      <c r="F15" s="72" t="s">
        <v>29</v>
      </c>
      <c r="G15" s="73"/>
      <c r="H15" s="73" t="s">
        <v>24</v>
      </c>
      <c r="I15" s="133">
        <f>C65+D28</f>
        <v>0</v>
      </c>
    </row>
    <row r="16" spans="1:9" ht="15">
      <c r="A16" s="56" t="s">
        <v>10</v>
      </c>
      <c r="B16" s="57"/>
      <c r="C16" s="58" t="s">
        <v>0</v>
      </c>
      <c r="D16" s="130">
        <v>0</v>
      </c>
      <c r="E16" s="9"/>
      <c r="F16" s="72" t="s">
        <v>30</v>
      </c>
      <c r="G16" s="73"/>
      <c r="H16" s="73" t="s">
        <v>24</v>
      </c>
      <c r="I16" s="133">
        <f>(C71+D34)*2</f>
        <v>0</v>
      </c>
    </row>
    <row r="17" spans="1:14" ht="15" thickBot="1">
      <c r="A17" s="56" t="s">
        <v>69</v>
      </c>
      <c r="B17" s="57"/>
      <c r="C17" s="58" t="s">
        <v>0</v>
      </c>
      <c r="D17" s="130">
        <f>D19</f>
        <v>0</v>
      </c>
      <c r="E17" s="9"/>
      <c r="F17" s="74" t="s">
        <v>26</v>
      </c>
      <c r="G17" s="75"/>
      <c r="H17" s="75" t="s">
        <v>24</v>
      </c>
      <c r="I17" s="134">
        <f>I12+(I13+I14+I15)*2+I16</f>
        <v>0</v>
      </c>
      <c r="K17" s="30"/>
      <c r="L17" s="39"/>
      <c r="M17" s="30"/>
      <c r="N17" s="47"/>
    </row>
    <row r="18" spans="1:13" ht="16.5" thickBot="1" thickTop="1">
      <c r="A18" s="56" t="s">
        <v>48</v>
      </c>
      <c r="B18" s="57"/>
      <c r="C18" s="58" t="s">
        <v>0</v>
      </c>
      <c r="D18" s="130">
        <f>D17</f>
        <v>0</v>
      </c>
      <c r="E18" s="9"/>
      <c r="F18" s="76"/>
      <c r="G18" s="77"/>
      <c r="H18" s="164" t="str">
        <f>IF(I17&gt;19,"FÖR STOR!",IF(I17&lt;17,"FÖR LITEN!","Korrekt"))</f>
        <v>FÖR LITEN!</v>
      </c>
      <c r="I18" s="165"/>
      <c r="J18" s="8"/>
      <c r="K18" s="44"/>
      <c r="L18" s="45"/>
      <c r="M18" s="45"/>
    </row>
    <row r="19" spans="1:9" ht="15.75" thickBot="1" thickTop="1">
      <c r="A19" s="56" t="s">
        <v>11</v>
      </c>
      <c r="B19" s="57"/>
      <c r="C19" s="58" t="s">
        <v>0</v>
      </c>
      <c r="D19" s="130">
        <f>D16</f>
        <v>0</v>
      </c>
      <c r="E19" s="9"/>
      <c r="F19" s="78"/>
      <c r="G19" s="78"/>
      <c r="H19" s="78"/>
      <c r="I19" s="78"/>
    </row>
    <row r="20" spans="1:9" ht="15" thickTop="1">
      <c r="A20" s="59" t="s">
        <v>60</v>
      </c>
      <c r="B20" s="60"/>
      <c r="C20" s="58" t="s">
        <v>0</v>
      </c>
      <c r="D20" s="130">
        <v>0</v>
      </c>
      <c r="E20" s="9"/>
      <c r="F20" s="70" t="s">
        <v>74</v>
      </c>
      <c r="G20" s="55"/>
      <c r="H20" s="141" t="s">
        <v>1</v>
      </c>
      <c r="I20" s="142">
        <f>I26*300</f>
        <v>0</v>
      </c>
    </row>
    <row r="21" spans="1:9" ht="15">
      <c r="A21" s="59" t="s">
        <v>61</v>
      </c>
      <c r="B21" s="60"/>
      <c r="C21" s="58" t="s">
        <v>0</v>
      </c>
      <c r="D21" s="130">
        <v>0</v>
      </c>
      <c r="E21" s="9"/>
      <c r="F21" s="59" t="s">
        <v>27</v>
      </c>
      <c r="G21" s="69"/>
      <c r="H21" s="140" t="s">
        <v>1</v>
      </c>
      <c r="I21" s="145">
        <v>0</v>
      </c>
    </row>
    <row r="22" spans="1:9" ht="15.75" thickBot="1">
      <c r="A22" s="59" t="s">
        <v>62</v>
      </c>
      <c r="B22" s="60"/>
      <c r="C22" s="58" t="s">
        <v>0</v>
      </c>
      <c r="D22" s="130">
        <v>0</v>
      </c>
      <c r="E22" s="9"/>
      <c r="F22" s="82"/>
      <c r="G22" s="83"/>
      <c r="H22" s="167" t="str">
        <f>IF(I21&lt;I20,"FÖR LÄTT!","Korrekt")</f>
        <v>Korrekt</v>
      </c>
      <c r="I22" s="168"/>
    </row>
    <row r="23" spans="1:9" ht="15.75" thickBot="1" thickTop="1">
      <c r="A23" s="61" t="s">
        <v>49</v>
      </c>
      <c r="B23" s="60"/>
      <c r="C23" s="62" t="s">
        <v>23</v>
      </c>
      <c r="D23" s="131">
        <f>DEGREES(C54)</f>
        <v>0</v>
      </c>
      <c r="E23" s="9"/>
      <c r="F23" s="139"/>
      <c r="G23" s="138"/>
      <c r="H23" s="138"/>
      <c r="I23" s="144"/>
    </row>
    <row r="24" spans="1:9" ht="15" thickTop="1">
      <c r="A24" s="61" t="s">
        <v>50</v>
      </c>
      <c r="B24" s="60"/>
      <c r="C24" s="62" t="s">
        <v>23</v>
      </c>
      <c r="D24" s="131">
        <f>DEGREES(C61)</f>
        <v>0</v>
      </c>
      <c r="E24" s="9"/>
      <c r="F24" s="70" t="s">
        <v>79</v>
      </c>
      <c r="G24" s="80"/>
      <c r="H24" s="71" t="s">
        <v>0</v>
      </c>
      <c r="I24" s="146">
        <v>0</v>
      </c>
    </row>
    <row r="25" spans="1:9" ht="15">
      <c r="A25" s="61" t="s">
        <v>14</v>
      </c>
      <c r="B25" s="60"/>
      <c r="C25" s="62" t="s">
        <v>23</v>
      </c>
      <c r="D25" s="131">
        <f>DEGREES(C68)</f>
        <v>0</v>
      </c>
      <c r="E25" s="9"/>
      <c r="F25" s="72" t="s">
        <v>75</v>
      </c>
      <c r="G25" s="69"/>
      <c r="H25" s="73" t="s">
        <v>0</v>
      </c>
      <c r="I25" s="147">
        <v>0</v>
      </c>
    </row>
    <row r="26" spans="1:9" ht="15" thickBot="1">
      <c r="A26" s="64" t="s">
        <v>51</v>
      </c>
      <c r="B26" s="57"/>
      <c r="C26" s="58" t="s">
        <v>24</v>
      </c>
      <c r="D26" s="63">
        <f>C53*COS(C54)</f>
        <v>0</v>
      </c>
      <c r="E26" s="9"/>
      <c r="F26" s="72" t="s">
        <v>76</v>
      </c>
      <c r="G26" s="69"/>
      <c r="H26" s="73" t="s">
        <v>77</v>
      </c>
      <c r="I26" s="133">
        <f>(I24/2)^2*PI()*I25/1000</f>
        <v>0</v>
      </c>
    </row>
    <row r="27" spans="1:9" ht="16.5" thickBot="1" thickTop="1">
      <c r="A27" s="64" t="s">
        <v>52</v>
      </c>
      <c r="B27" s="57"/>
      <c r="C27" s="58" t="s">
        <v>24</v>
      </c>
      <c r="D27" s="63">
        <f>C59*COS(C61)</f>
        <v>0</v>
      </c>
      <c r="E27" s="9"/>
      <c r="F27" s="82"/>
      <c r="G27" s="143"/>
      <c r="H27" s="164" t="str">
        <f>IF(I26&gt;2.51,"FÖR STOR!","Korrekt")</f>
        <v>Korrekt</v>
      </c>
      <c r="I27" s="165"/>
    </row>
    <row r="28" spans="1:5" ht="15" thickTop="1">
      <c r="A28" s="64" t="s">
        <v>31</v>
      </c>
      <c r="B28" s="57"/>
      <c r="C28" s="58" t="s">
        <v>24</v>
      </c>
      <c r="D28" s="63">
        <f>C66*COS(C68)</f>
        <v>0</v>
      </c>
      <c r="E28" s="9"/>
    </row>
    <row r="29" spans="1:5" ht="15">
      <c r="A29" s="56" t="s">
        <v>17</v>
      </c>
      <c r="B29" s="57"/>
      <c r="C29" s="58" t="s">
        <v>0</v>
      </c>
      <c r="D29" s="130">
        <v>0</v>
      </c>
      <c r="E29" s="9"/>
    </row>
    <row r="30" spans="1:5" ht="15">
      <c r="A30" s="56" t="s">
        <v>18</v>
      </c>
      <c r="B30" s="57"/>
      <c r="C30" s="58" t="s">
        <v>0</v>
      </c>
      <c r="D30" s="130">
        <v>0</v>
      </c>
      <c r="E30" s="9"/>
    </row>
    <row r="31" spans="1:5" ht="15">
      <c r="A31" s="56" t="s">
        <v>19</v>
      </c>
      <c r="B31" s="57"/>
      <c r="C31" s="58" t="s">
        <v>0</v>
      </c>
      <c r="D31" s="130">
        <f>D30</f>
        <v>0</v>
      </c>
      <c r="E31" s="9"/>
    </row>
    <row r="32" spans="1:9" ht="14.25" customHeight="1">
      <c r="A32" s="56" t="s">
        <v>20</v>
      </c>
      <c r="B32" s="57"/>
      <c r="C32" s="58" t="s">
        <v>0</v>
      </c>
      <c r="D32" s="130">
        <v>0</v>
      </c>
      <c r="E32" s="9"/>
      <c r="F32" s="14"/>
      <c r="G32" s="14"/>
      <c r="H32" s="14"/>
      <c r="I32" s="14"/>
    </row>
    <row r="33" spans="1:9" ht="15">
      <c r="A33" s="59" t="s">
        <v>40</v>
      </c>
      <c r="B33" s="60"/>
      <c r="C33" s="62" t="s">
        <v>23</v>
      </c>
      <c r="D33" s="131">
        <f>DEGREES(C73)</f>
        <v>0</v>
      </c>
      <c r="E33" s="9"/>
      <c r="F33" s="14"/>
      <c r="G33" s="17"/>
      <c r="H33" s="14"/>
      <c r="I33" s="14"/>
    </row>
    <row r="34" spans="1:9" ht="15.75" thickBot="1">
      <c r="A34" s="150" t="s">
        <v>22</v>
      </c>
      <c r="B34" s="65"/>
      <c r="C34" s="66" t="s">
        <v>24</v>
      </c>
      <c r="D34" s="67">
        <f>C72*COS(C73)</f>
        <v>0</v>
      </c>
      <c r="E34" s="9"/>
      <c r="F34" s="11"/>
      <c r="G34" s="11"/>
      <c r="H34" s="11"/>
      <c r="I34" s="14"/>
    </row>
    <row r="35" spans="1:8" ht="15" thickTop="1">
      <c r="A35" s="2"/>
      <c r="B35" s="2"/>
      <c r="C35" s="8"/>
      <c r="D35" s="7"/>
      <c r="E35" s="7"/>
      <c r="F35" s="5"/>
      <c r="G35" s="5"/>
      <c r="H35" s="5"/>
    </row>
    <row r="36" spans="1:8" ht="14.25">
      <c r="A36" s="2"/>
      <c r="B36" s="2"/>
      <c r="D36" s="7"/>
      <c r="E36" s="7"/>
      <c r="F36" s="5"/>
      <c r="G36" s="5"/>
      <c r="H36" s="5"/>
    </row>
    <row r="37" spans="1:8" ht="14.25">
      <c r="A37" s="2"/>
      <c r="B37" s="2"/>
      <c r="D37" s="7"/>
      <c r="E37" s="7"/>
      <c r="F37" s="5"/>
      <c r="G37" s="5"/>
      <c r="H37" s="5"/>
    </row>
    <row r="38" spans="1:8" ht="106.5" customHeight="1">
      <c r="A38" s="2"/>
      <c r="B38" s="2"/>
      <c r="D38" s="7"/>
      <c r="E38" s="7"/>
      <c r="F38" s="5"/>
      <c r="G38" s="5"/>
      <c r="H38" s="5"/>
    </row>
    <row r="39" spans="1:8" ht="17.25">
      <c r="A39" s="2"/>
      <c r="B39" s="18" t="s">
        <v>33</v>
      </c>
      <c r="C39" s="19"/>
      <c r="D39" s="20"/>
      <c r="E39" s="20"/>
      <c r="F39" s="21"/>
      <c r="G39" s="21"/>
      <c r="H39" s="151" t="s">
        <v>65</v>
      </c>
    </row>
    <row r="40" spans="1:8" ht="14.25" thickBot="1">
      <c r="A40" s="2"/>
      <c r="B40" s="2"/>
      <c r="D40" s="7"/>
      <c r="E40" s="7"/>
      <c r="F40" s="5"/>
      <c r="G40" s="5"/>
      <c r="H40" s="5"/>
    </row>
    <row r="41" spans="1:8" ht="48" thickTop="1">
      <c r="A41" s="89" t="s">
        <v>66</v>
      </c>
      <c r="B41" s="34"/>
      <c r="C41" s="43"/>
      <c r="D41" s="48">
        <v>1</v>
      </c>
      <c r="E41" s="7"/>
      <c r="F41" s="5"/>
      <c r="G41" s="5"/>
      <c r="H41" s="5"/>
    </row>
    <row r="42" spans="1:8" ht="13.5">
      <c r="A42" s="13" t="s">
        <v>15</v>
      </c>
      <c r="B42" s="35"/>
      <c r="C42" s="41" t="s">
        <v>34</v>
      </c>
      <c r="D42" s="42">
        <v>0</v>
      </c>
      <c r="E42" s="7"/>
      <c r="F42" s="5"/>
      <c r="G42" s="5"/>
      <c r="H42" s="5"/>
    </row>
    <row r="43" spans="1:8" ht="13.5">
      <c r="A43" s="40" t="s">
        <v>16</v>
      </c>
      <c r="B43" s="88"/>
      <c r="C43" s="10" t="s">
        <v>34</v>
      </c>
      <c r="D43" s="36">
        <v>0</v>
      </c>
      <c r="E43" s="7"/>
      <c r="F43" s="5"/>
      <c r="G43" s="5"/>
      <c r="H43" s="5"/>
    </row>
    <row r="44" spans="1:14" ht="13.5">
      <c r="A44" s="13" t="s">
        <v>31</v>
      </c>
      <c r="B44" s="88"/>
      <c r="C44" s="10" t="s">
        <v>34</v>
      </c>
      <c r="D44" s="36">
        <v>0</v>
      </c>
      <c r="E44" s="7"/>
      <c r="F44" s="5"/>
      <c r="G44" s="5"/>
      <c r="H44" s="5"/>
      <c r="K44" s="14"/>
      <c r="L44" s="14"/>
      <c r="M44" s="14"/>
      <c r="N44" s="14"/>
    </row>
    <row r="45" spans="1:8" ht="14.25" thickBot="1">
      <c r="A45" s="15" t="s">
        <v>22</v>
      </c>
      <c r="B45" s="38"/>
      <c r="C45" s="16" t="s">
        <v>34</v>
      </c>
      <c r="D45" s="37">
        <v>0</v>
      </c>
      <c r="E45" s="7"/>
      <c r="F45" s="5"/>
      <c r="G45" s="5"/>
      <c r="H45" s="5"/>
    </row>
    <row r="46" spans="1:17" ht="15" thickBot="1" thickTop="1">
      <c r="A46" s="22"/>
      <c r="B46" s="23"/>
      <c r="C46" s="24"/>
      <c r="D46" s="25"/>
      <c r="E46" s="25"/>
      <c r="F46" s="26"/>
      <c r="G46" s="30"/>
      <c r="K46" s="27"/>
      <c r="L46" s="27"/>
      <c r="M46" s="27"/>
      <c r="N46" s="27"/>
      <c r="O46" s="27"/>
      <c r="P46" s="27"/>
      <c r="Q46" s="27"/>
    </row>
    <row r="47" spans="1:17" ht="14.25" thickTop="1">
      <c r="A47" s="90" t="s">
        <v>78</v>
      </c>
      <c r="B47" s="91"/>
      <c r="C47" s="92"/>
      <c r="D47" s="23"/>
      <c r="E47" s="23"/>
      <c r="F47" s="23"/>
      <c r="G47" s="30"/>
      <c r="K47" s="27"/>
      <c r="L47" s="27"/>
      <c r="M47" s="27"/>
      <c r="N47" s="27"/>
      <c r="O47" s="27"/>
      <c r="P47" s="27"/>
      <c r="Q47" s="27"/>
    </row>
    <row r="48" spans="1:17" ht="14.25" thickBot="1">
      <c r="A48" s="93" t="s">
        <v>35</v>
      </c>
      <c r="B48" s="94" t="s">
        <v>24</v>
      </c>
      <c r="C48" s="95">
        <f>IF(D15=0,0,(D15*D16+D15/2*(D16-D17)*D15/2/C51)/10000)</f>
        <v>0</v>
      </c>
      <c r="D48" s="46"/>
      <c r="E48" s="46"/>
      <c r="F48" s="46"/>
      <c r="G48" s="30"/>
      <c r="K48" s="27"/>
      <c r="L48" s="27"/>
      <c r="M48" s="27"/>
      <c r="N48" s="27"/>
      <c r="O48" s="27"/>
      <c r="P48" s="27"/>
      <c r="Q48" s="27"/>
    </row>
    <row r="49" spans="1:17" ht="15" thickBot="1" thickTop="1">
      <c r="A49" s="46"/>
      <c r="B49" s="46"/>
      <c r="C49" s="30"/>
      <c r="D49" s="46"/>
      <c r="E49" s="46"/>
      <c r="F49" s="46"/>
      <c r="G49" s="30"/>
      <c r="K49" s="27"/>
      <c r="L49" s="27"/>
      <c r="M49" s="27"/>
      <c r="N49" s="27"/>
      <c r="O49" s="27"/>
      <c r="P49" s="27"/>
      <c r="Q49" s="27"/>
    </row>
    <row r="50" spans="1:17" ht="14.25" thickTop="1">
      <c r="A50" s="96" t="s">
        <v>55</v>
      </c>
      <c r="B50" s="97"/>
      <c r="C50" s="98"/>
      <c r="D50" s="23"/>
      <c r="E50" s="23"/>
      <c r="F50" s="23"/>
      <c r="G50" s="30"/>
      <c r="K50" s="27"/>
      <c r="L50" s="27"/>
      <c r="M50" s="27"/>
      <c r="N50" s="27"/>
      <c r="O50" s="27"/>
      <c r="P50" s="27"/>
      <c r="Q50" s="27"/>
    </row>
    <row r="51" spans="1:17" ht="13.5">
      <c r="A51" s="99" t="s">
        <v>36</v>
      </c>
      <c r="B51" s="49" t="s">
        <v>0</v>
      </c>
      <c r="C51" s="100">
        <f>(D14-D15)/2</f>
        <v>0</v>
      </c>
      <c r="D51" s="46"/>
      <c r="E51" s="46"/>
      <c r="F51" s="46"/>
      <c r="G51" s="47"/>
      <c r="K51" s="27"/>
      <c r="L51" s="27"/>
      <c r="M51" s="27"/>
      <c r="N51" s="27"/>
      <c r="O51" s="27"/>
      <c r="P51" s="27"/>
      <c r="Q51" s="27"/>
    </row>
    <row r="52" spans="1:17" ht="23.25">
      <c r="A52" s="99" t="s">
        <v>37</v>
      </c>
      <c r="B52" s="49" t="s">
        <v>24</v>
      </c>
      <c r="C52" s="100">
        <f>((D16+D17)/2*C51)/10000</f>
        <v>0</v>
      </c>
      <c r="D52" s="46"/>
      <c r="E52" s="46"/>
      <c r="F52" s="46"/>
      <c r="G52" s="47"/>
      <c r="K52" s="27"/>
      <c r="L52" s="27"/>
      <c r="M52" s="27"/>
      <c r="N52" s="27"/>
      <c r="O52" s="27"/>
      <c r="P52" s="27"/>
      <c r="Q52" s="27"/>
    </row>
    <row r="53" spans="1:17" ht="23.25">
      <c r="A53" s="99" t="s">
        <v>38</v>
      </c>
      <c r="B53" s="49" t="s">
        <v>24</v>
      </c>
      <c r="C53" s="100">
        <f>D42*D41</f>
        <v>0</v>
      </c>
      <c r="D53" s="46"/>
      <c r="E53" s="46"/>
      <c r="F53" s="46"/>
      <c r="G53" s="47"/>
      <c r="K53" s="27"/>
      <c r="L53" s="27"/>
      <c r="M53" s="27"/>
      <c r="N53" s="27"/>
      <c r="O53" s="27"/>
      <c r="P53" s="27"/>
      <c r="Q53" s="27"/>
    </row>
    <row r="54" spans="1:17" ht="24" thickBot="1">
      <c r="A54" s="101" t="s">
        <v>12</v>
      </c>
      <c r="B54" s="102" t="s">
        <v>5</v>
      </c>
      <c r="C54" s="103">
        <f>IF(C51=0,0,ATAN(D20/C51))</f>
        <v>0</v>
      </c>
      <c r="D54" s="46"/>
      <c r="E54" s="46"/>
      <c r="F54" s="46"/>
      <c r="G54" s="47"/>
      <c r="K54" s="27"/>
      <c r="L54" s="27"/>
      <c r="M54" s="27"/>
      <c r="N54" s="27"/>
      <c r="O54" s="27"/>
      <c r="P54" s="27"/>
      <c r="Q54" s="27"/>
    </row>
    <row r="55" spans="1:17" ht="15" thickBot="1" thickTop="1">
      <c r="A55" s="46"/>
      <c r="B55" s="46"/>
      <c r="C55" s="47"/>
      <c r="D55" s="46"/>
      <c r="E55" s="46"/>
      <c r="F55" s="46"/>
      <c r="G55" s="47"/>
      <c r="K55" s="27"/>
      <c r="L55" s="27"/>
      <c r="M55" s="27"/>
      <c r="N55" s="27"/>
      <c r="O55" s="27"/>
      <c r="P55" s="27"/>
      <c r="Q55" s="27"/>
    </row>
    <row r="56" spans="1:17" ht="14.25" thickTop="1">
      <c r="A56" s="104" t="s">
        <v>56</v>
      </c>
      <c r="B56" s="105"/>
      <c r="C56" s="106"/>
      <c r="D56" s="46"/>
      <c r="E56" s="46"/>
      <c r="F56" s="46"/>
      <c r="G56" s="28"/>
      <c r="H56" s="28"/>
      <c r="I56" s="30"/>
      <c r="K56" s="27"/>
      <c r="L56" s="27"/>
      <c r="M56" s="27"/>
      <c r="N56" s="27"/>
      <c r="O56" s="27"/>
      <c r="P56" s="27"/>
      <c r="Q56" s="27"/>
    </row>
    <row r="57" spans="1:17" ht="13.5">
      <c r="A57" s="107" t="s">
        <v>36</v>
      </c>
      <c r="B57" s="50" t="s">
        <v>0</v>
      </c>
      <c r="C57" s="108">
        <f>(D13-D14)/2</f>
        <v>0</v>
      </c>
      <c r="D57" s="46"/>
      <c r="E57" s="46"/>
      <c r="F57" s="46"/>
      <c r="G57" s="28"/>
      <c r="H57" s="28"/>
      <c r="I57" s="30"/>
      <c r="K57" s="27"/>
      <c r="L57" s="27"/>
      <c r="M57" s="27"/>
      <c r="N57" s="27"/>
      <c r="O57" s="27"/>
      <c r="P57" s="27"/>
      <c r="Q57" s="27"/>
    </row>
    <row r="58" spans="1:17" ht="23.25">
      <c r="A58" s="107" t="s">
        <v>37</v>
      </c>
      <c r="B58" s="50" t="s">
        <v>24</v>
      </c>
      <c r="C58" s="108">
        <f>((D17+D18)/2*C57)/10000</f>
        <v>0</v>
      </c>
      <c r="D58" s="46"/>
      <c r="E58" s="46"/>
      <c r="F58" s="46"/>
      <c r="G58" s="29"/>
      <c r="H58" s="29"/>
      <c r="I58" s="47"/>
      <c r="K58" s="27"/>
      <c r="L58" s="27"/>
      <c r="M58" s="27"/>
      <c r="N58" s="27"/>
      <c r="O58" s="27"/>
      <c r="P58" s="27"/>
      <c r="Q58" s="27"/>
    </row>
    <row r="59" spans="1:17" ht="23.25">
      <c r="A59" s="107" t="s">
        <v>38</v>
      </c>
      <c r="B59" s="50" t="s">
        <v>24</v>
      </c>
      <c r="C59" s="108">
        <f>D43*D41</f>
        <v>0</v>
      </c>
      <c r="D59" s="46"/>
      <c r="E59" s="46"/>
      <c r="F59" s="46"/>
      <c r="G59" s="29"/>
      <c r="H59" s="29"/>
      <c r="I59" s="47"/>
      <c r="K59" s="27"/>
      <c r="L59" s="27"/>
      <c r="M59" s="27"/>
      <c r="N59" s="27"/>
      <c r="O59" s="27"/>
      <c r="P59" s="27"/>
      <c r="Q59" s="27"/>
    </row>
    <row r="60" spans="1:17" ht="34.5">
      <c r="A60" s="107" t="s">
        <v>44</v>
      </c>
      <c r="B60" s="50" t="s">
        <v>0</v>
      </c>
      <c r="C60" s="108">
        <f>C57*TAN(C54)+D21/COS(C54)</f>
        <v>0</v>
      </c>
      <c r="D60" s="46"/>
      <c r="E60" s="46"/>
      <c r="F60" s="46"/>
      <c r="G60" s="29"/>
      <c r="H60" s="29"/>
      <c r="I60" s="47"/>
      <c r="K60" s="27"/>
      <c r="L60" s="27"/>
      <c r="M60" s="27"/>
      <c r="N60" s="27"/>
      <c r="O60" s="27"/>
      <c r="P60" s="27"/>
      <c r="Q60" s="27"/>
    </row>
    <row r="61" spans="1:17" ht="24" thickBot="1">
      <c r="A61" s="109" t="s">
        <v>13</v>
      </c>
      <c r="B61" s="110" t="s">
        <v>5</v>
      </c>
      <c r="C61" s="111">
        <f>IF(C57=0,0,ATAN(C60/C57))</f>
        <v>0</v>
      </c>
      <c r="D61" s="46"/>
      <c r="E61" s="46"/>
      <c r="F61" s="46"/>
      <c r="G61" s="29"/>
      <c r="H61" s="29"/>
      <c r="I61" s="47"/>
      <c r="K61" s="27"/>
      <c r="L61" s="27"/>
      <c r="M61" s="27"/>
      <c r="N61" s="27"/>
      <c r="O61" s="27"/>
      <c r="P61" s="27"/>
      <c r="Q61" s="27"/>
    </row>
    <row r="62" spans="1:17" ht="15" thickBot="1" thickTop="1">
      <c r="A62" s="46"/>
      <c r="B62" s="46"/>
      <c r="C62" s="47"/>
      <c r="D62" s="46"/>
      <c r="E62" s="46"/>
      <c r="F62" s="46"/>
      <c r="G62" s="29"/>
      <c r="H62" s="29"/>
      <c r="I62" s="47"/>
      <c r="K62" s="27"/>
      <c r="L62" s="27"/>
      <c r="M62" s="27"/>
      <c r="N62" s="27"/>
      <c r="O62" s="27"/>
      <c r="P62" s="27"/>
      <c r="Q62" s="27"/>
    </row>
    <row r="63" spans="1:17" ht="24" thickTop="1">
      <c r="A63" s="112" t="s">
        <v>57</v>
      </c>
      <c r="B63" s="113"/>
      <c r="C63" s="114"/>
      <c r="D63" s="46"/>
      <c r="E63" s="46"/>
      <c r="F63" s="46"/>
      <c r="G63" s="29"/>
      <c r="H63" s="29"/>
      <c r="I63" s="47"/>
      <c r="K63" s="27"/>
      <c r="L63" s="27"/>
      <c r="M63" s="27"/>
      <c r="N63" s="27"/>
      <c r="O63" s="27"/>
      <c r="P63" s="27"/>
      <c r="Q63" s="27"/>
    </row>
    <row r="64" spans="1:17" ht="13.5">
      <c r="A64" s="115" t="s">
        <v>36</v>
      </c>
      <c r="B64" s="51" t="s">
        <v>0</v>
      </c>
      <c r="C64" s="116">
        <f>(D12-D13)/2</f>
        <v>0</v>
      </c>
      <c r="D64" s="46"/>
      <c r="E64" s="46"/>
      <c r="F64" s="46"/>
      <c r="G64" s="29"/>
      <c r="H64" s="29"/>
      <c r="I64" s="30"/>
      <c r="K64" s="27"/>
      <c r="L64" s="27"/>
      <c r="M64" s="27"/>
      <c r="N64" s="27"/>
      <c r="O64" s="27"/>
      <c r="P64" s="27"/>
      <c r="Q64" s="27"/>
    </row>
    <row r="65" spans="1:17" ht="23.25">
      <c r="A65" s="115" t="s">
        <v>37</v>
      </c>
      <c r="B65" s="51" t="s">
        <v>24</v>
      </c>
      <c r="C65" s="116">
        <f>(D18+D19)/2*C64/10000</f>
        <v>0</v>
      </c>
      <c r="D65" s="46"/>
      <c r="E65" s="46"/>
      <c r="F65" s="46"/>
      <c r="G65" s="29"/>
      <c r="H65" s="29"/>
      <c r="I65" s="30"/>
      <c r="K65" s="27"/>
      <c r="L65" s="27"/>
      <c r="M65" s="27"/>
      <c r="N65" s="27"/>
      <c r="O65" s="27"/>
      <c r="P65" s="27"/>
      <c r="Q65" s="27"/>
    </row>
    <row r="66" spans="1:17" ht="23.25">
      <c r="A66" s="115" t="s">
        <v>39</v>
      </c>
      <c r="B66" s="51" t="s">
        <v>24</v>
      </c>
      <c r="C66" s="116">
        <f>D44*D41</f>
        <v>0</v>
      </c>
      <c r="D66" s="46"/>
      <c r="E66" s="46"/>
      <c r="F66" s="46"/>
      <c r="G66" s="29"/>
      <c r="H66" s="29"/>
      <c r="I66" s="31"/>
      <c r="K66" s="27"/>
      <c r="L66" s="27"/>
      <c r="M66" s="27"/>
      <c r="N66" s="27"/>
      <c r="O66" s="27"/>
      <c r="P66" s="27"/>
      <c r="Q66" s="27"/>
    </row>
    <row r="67" spans="1:17" ht="34.5">
      <c r="A67" s="115" t="s">
        <v>44</v>
      </c>
      <c r="B67" s="51" t="s">
        <v>0</v>
      </c>
      <c r="C67" s="116">
        <f>C64*TAN(C61)+D22/COS(C61)</f>
        <v>0</v>
      </c>
      <c r="D67" s="46"/>
      <c r="E67" s="46"/>
      <c r="F67" s="46"/>
      <c r="G67" s="29"/>
      <c r="H67" s="29"/>
      <c r="I67" s="31"/>
      <c r="K67" s="27"/>
      <c r="L67" s="27"/>
      <c r="M67" s="27"/>
      <c r="N67" s="27"/>
      <c r="O67" s="27"/>
      <c r="P67" s="27"/>
      <c r="Q67" s="27"/>
    </row>
    <row r="68" spans="1:17" ht="24" thickBot="1">
      <c r="A68" s="117" t="s">
        <v>14</v>
      </c>
      <c r="B68" s="118" t="s">
        <v>5</v>
      </c>
      <c r="C68" s="119">
        <f>IF(C64=0,0,ATAN(C67/C64))</f>
        <v>0</v>
      </c>
      <c r="D68" s="46"/>
      <c r="E68" s="46"/>
      <c r="F68" s="46"/>
      <c r="G68" s="29"/>
      <c r="H68" s="29"/>
      <c r="I68" s="31"/>
      <c r="K68" s="27"/>
      <c r="L68" s="27"/>
      <c r="M68" s="27"/>
      <c r="N68" s="27"/>
      <c r="O68" s="27"/>
      <c r="P68" s="27"/>
      <c r="Q68" s="27"/>
    </row>
    <row r="69" spans="1:17" ht="15" thickBot="1" thickTop="1">
      <c r="A69" s="29"/>
      <c r="B69" s="29"/>
      <c r="C69" s="47"/>
      <c r="D69" s="46"/>
      <c r="E69" s="46"/>
      <c r="F69" s="46"/>
      <c r="K69" s="27"/>
      <c r="L69" s="27"/>
      <c r="M69" s="27"/>
      <c r="N69" s="27"/>
      <c r="O69" s="27"/>
      <c r="P69" s="27"/>
      <c r="Q69" s="27"/>
    </row>
    <row r="70" spans="1:17" ht="14.25" thickTop="1">
      <c r="A70" s="120" t="s">
        <v>58</v>
      </c>
      <c r="B70" s="121"/>
      <c r="C70" s="122"/>
      <c r="D70" s="33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45.75">
      <c r="A71" s="123" t="s">
        <v>42</v>
      </c>
      <c r="B71" s="52" t="s">
        <v>24</v>
      </c>
      <c r="C71" s="124">
        <f>(D30+D31)/2*D29/2/10000</f>
        <v>0</v>
      </c>
      <c r="D71" s="33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45.75">
      <c r="A72" s="123" t="s">
        <v>43</v>
      </c>
      <c r="B72" s="52" t="s">
        <v>24</v>
      </c>
      <c r="C72" s="125">
        <f>D45*D41</f>
        <v>0</v>
      </c>
      <c r="D72" s="33"/>
      <c r="E72" s="27"/>
      <c r="J72" s="27"/>
      <c r="K72" s="27"/>
      <c r="L72" s="27"/>
      <c r="M72" s="27"/>
      <c r="N72" s="27"/>
      <c r="O72" s="27"/>
      <c r="P72" s="27"/>
      <c r="Q72" s="27"/>
    </row>
    <row r="73" spans="1:17" ht="24" thickBot="1">
      <c r="A73" s="126" t="s">
        <v>40</v>
      </c>
      <c r="B73" s="127" t="s">
        <v>5</v>
      </c>
      <c r="C73" s="128">
        <f>IF(D29=0,0,ATAN(D32/(D29/2)))</f>
        <v>0</v>
      </c>
      <c r="D73" s="33"/>
      <c r="E73" s="27"/>
      <c r="J73" s="27"/>
      <c r="K73" s="27"/>
      <c r="L73" s="27"/>
      <c r="M73" s="27"/>
      <c r="N73" s="27"/>
      <c r="O73" s="27"/>
      <c r="P73" s="27"/>
      <c r="Q73" s="27"/>
    </row>
    <row r="74" spans="1:17" ht="14.25" thickTop="1">
      <c r="A74" s="32"/>
      <c r="B74" s="32"/>
      <c r="C74" s="33"/>
      <c r="D74" s="33"/>
      <c r="E74" s="27"/>
      <c r="J74" s="27"/>
      <c r="K74" s="27"/>
      <c r="L74" s="27"/>
      <c r="M74" s="27"/>
      <c r="N74" s="27"/>
      <c r="O74" s="27"/>
      <c r="P74" s="27"/>
      <c r="Q74" s="27"/>
    </row>
    <row r="75" spans="1:17" ht="13.5">
      <c r="A75" s="32"/>
      <c r="B75" s="32"/>
      <c r="C75" s="33"/>
      <c r="D75" s="33"/>
      <c r="E75" s="27"/>
      <c r="J75" s="27"/>
      <c r="K75" s="27"/>
      <c r="L75" s="27"/>
      <c r="M75" s="27"/>
      <c r="N75" s="27"/>
      <c r="O75" s="27"/>
      <c r="P75" s="27"/>
      <c r="Q75" s="27"/>
    </row>
    <row r="76" spans="1:17" ht="13.5">
      <c r="A76" s="32"/>
      <c r="B76" s="32"/>
      <c r="C76" s="33"/>
      <c r="D76" s="33"/>
      <c r="E76" s="27"/>
      <c r="F76" s="12"/>
      <c r="G76" s="12"/>
      <c r="H76" s="12"/>
      <c r="I76" s="12"/>
      <c r="J76" s="27"/>
      <c r="K76" s="27"/>
      <c r="L76" s="27"/>
      <c r="M76" s="27"/>
      <c r="N76" s="27"/>
      <c r="O76" s="27"/>
      <c r="P76" s="27"/>
      <c r="Q76" s="27"/>
    </row>
    <row r="77" spans="1:17" ht="13.5">
      <c r="A77" s="32"/>
      <c r="B77" s="32"/>
      <c r="C77" s="33"/>
      <c r="D77" s="33"/>
      <c r="E77" s="27"/>
      <c r="J77" s="27"/>
      <c r="K77" s="27"/>
      <c r="L77" s="27"/>
      <c r="M77" s="27"/>
      <c r="N77" s="27"/>
      <c r="O77" s="27"/>
      <c r="P77" s="27"/>
      <c r="Q77" s="27"/>
    </row>
    <row r="78" spans="1:17" ht="13.5">
      <c r="A78" s="32"/>
      <c r="B78" s="32"/>
      <c r="C78" s="33"/>
      <c r="D78" s="33"/>
      <c r="E78" s="27"/>
      <c r="J78" s="27"/>
      <c r="K78" s="27"/>
      <c r="L78" s="27"/>
      <c r="M78" s="27"/>
      <c r="N78" s="27"/>
      <c r="O78" s="27"/>
      <c r="P78" s="27"/>
      <c r="Q78" s="27"/>
    </row>
    <row r="79" spans="1:17" ht="13.5">
      <c r="A79" s="32"/>
      <c r="B79" s="32"/>
      <c r="C79" s="33"/>
      <c r="D79" s="33"/>
      <c r="E79" s="27"/>
      <c r="J79" s="27"/>
      <c r="K79" s="27"/>
      <c r="L79" s="27"/>
      <c r="M79" s="27"/>
      <c r="N79" s="27"/>
      <c r="O79" s="27"/>
      <c r="P79" s="27"/>
      <c r="Q79" s="27"/>
    </row>
    <row r="80" spans="1:17" ht="13.5">
      <c r="A80" s="32"/>
      <c r="B80" s="32"/>
      <c r="C80" s="33"/>
      <c r="D80" s="33"/>
      <c r="E80" s="27"/>
      <c r="J80" s="27"/>
      <c r="K80" s="27"/>
      <c r="L80" s="27"/>
      <c r="M80" s="27"/>
      <c r="N80" s="27"/>
      <c r="O80" s="27"/>
      <c r="P80" s="27"/>
      <c r="Q80" s="27"/>
    </row>
    <row r="81" spans="1:17" ht="13.5">
      <c r="A81" s="32"/>
      <c r="B81" s="32"/>
      <c r="C81" s="33"/>
      <c r="D81" s="33"/>
      <c r="E81" s="27"/>
      <c r="J81" s="27"/>
      <c r="K81" s="27"/>
      <c r="L81" s="27"/>
      <c r="M81" s="27"/>
      <c r="N81" s="27"/>
      <c r="O81" s="27"/>
      <c r="P81" s="27"/>
      <c r="Q81" s="27"/>
    </row>
    <row r="82" spans="1:17" ht="13.5">
      <c r="A82" s="32"/>
      <c r="B82" s="32"/>
      <c r="C82" s="33"/>
      <c r="D82" s="33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3.5">
      <c r="A83" s="32"/>
      <c r="B83" s="32"/>
      <c r="C83" s="33"/>
      <c r="D83" s="33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3.5">
      <c r="A84" s="32"/>
      <c r="B84" s="32"/>
      <c r="C84" s="33"/>
      <c r="D84" s="33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3.5">
      <c r="A85" s="32"/>
      <c r="B85" s="32"/>
      <c r="C85" s="33"/>
      <c r="D85" s="33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3.5">
      <c r="A86" s="32"/>
      <c r="B86" s="32"/>
      <c r="C86" s="33"/>
      <c r="D86" s="33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3.5">
      <c r="A87" s="32"/>
      <c r="B87" s="32"/>
      <c r="C87" s="33"/>
      <c r="D87" s="33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3.5">
      <c r="A88" s="32"/>
      <c r="B88" s="32"/>
      <c r="C88" s="33"/>
      <c r="D88" s="33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3.5">
      <c r="A89" s="32"/>
      <c r="B89" s="32"/>
      <c r="C89" s="33"/>
      <c r="D89" s="33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3.5">
      <c r="A90" s="32"/>
      <c r="B90" s="32"/>
      <c r="C90" s="33"/>
      <c r="D90" s="33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3.5">
      <c r="A91" s="32"/>
      <c r="B91" s="32"/>
      <c r="C91" s="33"/>
      <c r="D91" s="33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3.5">
      <c r="A92" s="32"/>
      <c r="B92" s="32"/>
      <c r="C92" s="33"/>
      <c r="D92" s="33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3.5">
      <c r="A93" s="32"/>
      <c r="B93" s="32"/>
      <c r="C93" s="33"/>
      <c r="D93" s="33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3.5">
      <c r="A94" s="32"/>
      <c r="B94" s="32"/>
      <c r="C94" s="33"/>
      <c r="D94" s="33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3.5">
      <c r="A95" s="32"/>
      <c r="B95" s="32"/>
      <c r="C95" s="33"/>
      <c r="D95" s="33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3.5">
      <c r="A96" s="32"/>
      <c r="B96" s="32"/>
      <c r="C96" s="33"/>
      <c r="D96" s="33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3.5">
      <c r="A97" s="32"/>
      <c r="B97" s="32"/>
      <c r="C97" s="33"/>
      <c r="D97" s="33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3.5">
      <c r="A98" s="32"/>
      <c r="B98" s="32"/>
      <c r="C98" s="33"/>
      <c r="D98" s="33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3.5">
      <c r="A99" s="32"/>
      <c r="B99" s="32"/>
      <c r="C99" s="33"/>
      <c r="D99" s="33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3.5">
      <c r="A100" s="32"/>
      <c r="B100" s="32"/>
      <c r="C100" s="33"/>
      <c r="D100" s="33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3.5">
      <c r="A101" s="32"/>
      <c r="B101" s="32"/>
      <c r="C101" s="33"/>
      <c r="D101" s="33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3.5">
      <c r="A102" s="32"/>
      <c r="B102" s="32"/>
      <c r="C102" s="33"/>
      <c r="D102" s="33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3.5">
      <c r="A103" s="32"/>
      <c r="B103" s="32"/>
      <c r="C103" s="33"/>
      <c r="D103" s="33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3.5">
      <c r="A104" s="32"/>
      <c r="B104" s="32"/>
      <c r="C104" s="33"/>
      <c r="D104" s="33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3.5">
      <c r="A105" s="32"/>
      <c r="B105" s="32"/>
      <c r="C105" s="33"/>
      <c r="D105" s="33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3.5">
      <c r="A106" s="32"/>
      <c r="B106" s="32"/>
      <c r="C106" s="33"/>
      <c r="D106" s="33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3.5">
      <c r="A107" s="32"/>
      <c r="B107" s="32"/>
      <c r="C107" s="33"/>
      <c r="D107" s="33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3.5">
      <c r="A108" s="32"/>
      <c r="B108" s="32"/>
      <c r="C108" s="33"/>
      <c r="D108" s="33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3.5">
      <c r="A109" s="32"/>
      <c r="B109" s="32"/>
      <c r="C109" s="33"/>
      <c r="D109" s="33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3.5">
      <c r="A110" s="32"/>
      <c r="B110" s="32"/>
      <c r="C110" s="33"/>
      <c r="D110" s="33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3.5">
      <c r="A111" s="32"/>
      <c r="B111" s="32"/>
      <c r="C111" s="33"/>
      <c r="D111" s="33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3:4" ht="13.5">
      <c r="C112" s="8"/>
      <c r="D112" s="8"/>
    </row>
    <row r="113" spans="3:4" ht="13.5">
      <c r="C113" s="8"/>
      <c r="D113" s="8"/>
    </row>
    <row r="114" spans="3:4" ht="13.5">
      <c r="C114" s="8"/>
      <c r="D114" s="8"/>
    </row>
    <row r="115" spans="3:4" ht="13.5">
      <c r="C115" s="8"/>
      <c r="D115" s="8"/>
    </row>
    <row r="116" spans="3:4" ht="13.5">
      <c r="C116" s="8"/>
      <c r="D116" s="8"/>
    </row>
    <row r="117" spans="3:4" ht="13.5">
      <c r="C117" s="8"/>
      <c r="D117" s="8"/>
    </row>
    <row r="118" spans="3:4" ht="13.5">
      <c r="C118" s="8"/>
      <c r="D118" s="8"/>
    </row>
    <row r="119" spans="3:4" ht="13.5">
      <c r="C119" s="8"/>
      <c r="D119" s="8"/>
    </row>
    <row r="120" spans="3:4" ht="13.5">
      <c r="C120" s="8"/>
      <c r="D120" s="8"/>
    </row>
    <row r="121" spans="3:4" ht="13.5">
      <c r="C121" s="8"/>
      <c r="D121" s="8"/>
    </row>
    <row r="122" spans="3:4" ht="13.5">
      <c r="C122" s="8"/>
      <c r="D122" s="8"/>
    </row>
    <row r="123" spans="3:4" ht="13.5">
      <c r="C123" s="8"/>
      <c r="D123" s="8"/>
    </row>
    <row r="124" spans="3:4" ht="13.5">
      <c r="C124" s="8"/>
      <c r="D124" s="8"/>
    </row>
    <row r="125" spans="3:4" ht="13.5">
      <c r="C125" s="8"/>
      <c r="D125" s="8"/>
    </row>
    <row r="126" spans="3:4" ht="13.5">
      <c r="C126" s="8"/>
      <c r="D126" s="8"/>
    </row>
    <row r="127" spans="3:4" ht="13.5">
      <c r="C127" s="8"/>
      <c r="D127" s="8"/>
    </row>
    <row r="128" spans="3:4" ht="13.5">
      <c r="C128" s="8"/>
      <c r="D128" s="8"/>
    </row>
    <row r="129" spans="3:4" ht="13.5">
      <c r="C129" s="8"/>
      <c r="D129" s="8"/>
    </row>
    <row r="130" spans="3:4" ht="13.5">
      <c r="C130" s="8"/>
      <c r="D130" s="8"/>
    </row>
    <row r="131" spans="3:4" ht="13.5">
      <c r="C131" s="8"/>
      <c r="D131" s="8"/>
    </row>
    <row r="132" spans="3:4" ht="13.5">
      <c r="C132" s="8"/>
      <c r="D132" s="8"/>
    </row>
    <row r="133" spans="3:4" ht="13.5">
      <c r="C133" s="8"/>
      <c r="D133" s="8"/>
    </row>
    <row r="134" spans="3:4" ht="13.5">
      <c r="C134" s="8"/>
      <c r="D134" s="8"/>
    </row>
    <row r="135" spans="3:4" ht="13.5">
      <c r="C135" s="8"/>
      <c r="D135" s="8"/>
    </row>
    <row r="136" spans="3:4" ht="13.5">
      <c r="C136" s="8"/>
      <c r="D136" s="8"/>
    </row>
    <row r="137" spans="3:4" ht="13.5">
      <c r="C137" s="8"/>
      <c r="D137" s="8"/>
    </row>
    <row r="138" spans="3:4" ht="13.5">
      <c r="C138" s="8"/>
      <c r="D138" s="8"/>
    </row>
    <row r="139" spans="3:4" ht="13.5">
      <c r="C139" s="8"/>
      <c r="D139" s="8"/>
    </row>
    <row r="140" spans="3:4" ht="13.5">
      <c r="C140" s="8"/>
      <c r="D140" s="8"/>
    </row>
    <row r="141" spans="3:4" ht="13.5">
      <c r="C141" s="8"/>
      <c r="D141" s="8"/>
    </row>
    <row r="142" spans="3:4" ht="13.5">
      <c r="C142" s="8"/>
      <c r="D142" s="8"/>
    </row>
    <row r="143" spans="3:4" ht="13.5">
      <c r="C143" s="8"/>
      <c r="D143" s="8"/>
    </row>
    <row r="144" spans="3:4" ht="13.5">
      <c r="C144" s="8"/>
      <c r="D144" s="8"/>
    </row>
    <row r="145" spans="3:4" ht="13.5">
      <c r="C145" s="8"/>
      <c r="D145" s="8"/>
    </row>
    <row r="146" spans="3:4" ht="13.5">
      <c r="C146" s="8"/>
      <c r="D146" s="8"/>
    </row>
    <row r="147" spans="3:4" ht="13.5">
      <c r="C147" s="8"/>
      <c r="D147" s="8"/>
    </row>
    <row r="148" spans="3:4" ht="13.5">
      <c r="C148" s="8"/>
      <c r="D148" s="8"/>
    </row>
    <row r="149" spans="3:4" ht="13.5">
      <c r="C149" s="8"/>
      <c r="D149" s="8"/>
    </row>
    <row r="150" spans="3:4" ht="13.5">
      <c r="C150" s="8"/>
      <c r="D150" s="8"/>
    </row>
  </sheetData>
  <sheetProtection selectLockedCells="1"/>
  <mergeCells count="8">
    <mergeCell ref="H27:I27"/>
    <mergeCell ref="H22:I22"/>
    <mergeCell ref="H18:I18"/>
    <mergeCell ref="F10:H10"/>
    <mergeCell ref="F7:H7"/>
    <mergeCell ref="F6:H6"/>
    <mergeCell ref="F8:H8"/>
    <mergeCell ref="F9:H9"/>
  </mergeCells>
  <conditionalFormatting sqref="H22:I22">
    <cfRule type="cellIs" priority="1" dxfId="2" operator="equal" stopIfTrue="1">
      <formula>"TOO LIGHT!"</formula>
    </cfRule>
    <cfRule type="cellIs" priority="2" dxfId="0" operator="equal" stopIfTrue="1">
      <formula>"Normal"</formula>
    </cfRule>
  </conditionalFormatting>
  <conditionalFormatting sqref="H18:I18">
    <cfRule type="cellIs" priority="3" dxfId="25" operator="equal" stopIfTrue="1">
      <formula>"OVER LIMIT!"</formula>
    </cfRule>
    <cfRule type="cellIs" priority="4" dxfId="0" operator="equal" stopIfTrue="1">
      <formula>"Normal"</formula>
    </cfRule>
    <cfRule type="cellIs" priority="5" dxfId="2" operator="equal" stopIfTrue="1">
      <formula>"BELOW LIMIT!"</formula>
    </cfRule>
  </conditionalFormatting>
  <conditionalFormatting sqref="H27:I27">
    <cfRule type="cellIs" priority="6" dxfId="25" operator="equal" stopIfTrue="1">
      <formula>"OVER LIMIT!"</formula>
    </cfRule>
    <cfRule type="cellIs" priority="7" dxfId="0" operator="equal" stopIfTrue="1">
      <formula>"Normal"</formula>
    </cfRule>
  </conditionalFormatting>
  <printOptions/>
  <pageMargins left="0.75" right="0.75" top="0.54" bottom="1" header="0.5" footer="0.5"/>
  <pageSetup fitToHeight="1" fitToWidth="1" horizontalDpi="1200" verticalDpi="12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AeroVironment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Hellgren</dc:creator>
  <cp:keywords/>
  <dc:description/>
  <cp:lastModifiedBy>Robert Hellgren</cp:lastModifiedBy>
  <cp:lastPrinted>2007-07-04T15:57:41Z</cp:lastPrinted>
  <dcterms:created xsi:type="dcterms:W3CDTF">2001-10-11T16:10:05Z</dcterms:created>
  <dcterms:modified xsi:type="dcterms:W3CDTF">2022-12-30T16:46:22Z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-1148770841</vt:i4>
  </property>
  <property fmtid="{D5CDD505-2E9C-101B-9397-08002B2CF9AE}" pid="3" name="_EmailSubject">
    <vt:lpwstr>Excel program</vt:lpwstr>
  </property>
  <property fmtid="{D5CDD505-2E9C-101B-9397-08002B2CF9AE}" pid="4" name="_AuthorEmail">
    <vt:lpwstr>andriukov@pacbell.net</vt:lpwstr>
  </property>
  <property fmtid="{D5CDD505-2E9C-101B-9397-08002B2CF9AE}" pid="5" name="_AuthorEmailDisplayName">
    <vt:lpwstr>Alex Andriukov</vt:lpwstr>
  </property>
  <property fmtid="{D5CDD505-2E9C-101B-9397-08002B2CF9AE}" pid="6" name="_ReviewingToolsShownOnce">
    <vt:lpwstr/>
  </property>
</Properties>
</file>